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5195" windowHeight="11640" tabRatio="454"/>
  </bookViews>
  <sheets>
    <sheet name="Лист1" sheetId="1" r:id="rId1"/>
  </sheets>
  <definedNames>
    <definedName name="_xlnm._FilterDatabase" localSheetId="0" hidden="1">Лист1!$A$6:$AL$321</definedName>
    <definedName name="_xlnm.Print_Titles" localSheetId="0">Лист1!$7:$7</definedName>
    <definedName name="_xlnm.Print_Area" localSheetId="0">Лист1!$C$1:$M$321</definedName>
  </definedNames>
  <calcPr calcId="145621"/>
</workbook>
</file>

<file path=xl/calcChain.xml><?xml version="1.0" encoding="utf-8"?>
<calcChain xmlns="http://schemas.openxmlformats.org/spreadsheetml/2006/main">
  <c r="K274" i="1" l="1"/>
  <c r="J275" i="1"/>
  <c r="K276" i="1"/>
  <c r="J276" i="1" s="1"/>
  <c r="A276" i="1" s="1"/>
  <c r="M129" i="1" l="1"/>
  <c r="L129" i="1"/>
  <c r="K129" i="1"/>
  <c r="K128" i="1" s="1"/>
  <c r="J130" i="1"/>
  <c r="A130" i="1" s="1"/>
  <c r="L46" i="1" l="1"/>
  <c r="N143" i="1" l="1"/>
  <c r="AK143" i="1" s="1"/>
  <c r="J143" i="1"/>
  <c r="A143" i="1" s="1"/>
  <c r="K283" i="1" l="1"/>
  <c r="J296" i="1"/>
  <c r="A296" i="1" s="1"/>
  <c r="K73" i="1" l="1"/>
  <c r="K72" i="1" s="1"/>
  <c r="M73" i="1"/>
  <c r="M72" i="1" s="1"/>
  <c r="L73" i="1"/>
  <c r="L72" i="1" s="1"/>
  <c r="J78" i="1"/>
  <c r="A78" i="1" s="1"/>
  <c r="M377" i="1"/>
  <c r="L377" i="1"/>
  <c r="L372" i="1" s="1"/>
  <c r="M372" i="1"/>
  <c r="K372" i="1"/>
  <c r="A155" i="1" l="1"/>
  <c r="A151" i="1"/>
  <c r="J77" i="1"/>
  <c r="A77" i="1" s="1"/>
  <c r="K46" i="1"/>
  <c r="J49" i="1"/>
  <c r="A49" i="1" s="1"/>
  <c r="M107" i="1" l="1"/>
  <c r="L107" i="1"/>
  <c r="A150" i="1" l="1"/>
  <c r="A149" i="1"/>
  <c r="J178" i="1" l="1"/>
  <c r="A178" i="1" s="1"/>
  <c r="J176" i="1" l="1"/>
  <c r="J177" i="1" l="1"/>
  <c r="A177" i="1" l="1"/>
  <c r="L274" i="1" l="1"/>
  <c r="L273" i="1" s="1"/>
  <c r="K212" i="1" l="1"/>
  <c r="M190" i="1"/>
  <c r="M189" i="1" s="1"/>
  <c r="M188" i="1" s="1"/>
  <c r="K190" i="1"/>
  <c r="K189" i="1" s="1"/>
  <c r="K188" i="1" s="1"/>
  <c r="L190" i="1"/>
  <c r="J191" i="1"/>
  <c r="A191" i="1" s="1"/>
  <c r="J190" i="1" l="1"/>
  <c r="M293" i="1" l="1"/>
  <c r="L293" i="1"/>
  <c r="J308" i="1" l="1"/>
  <c r="A308" i="1" s="1"/>
  <c r="J75" i="1" l="1"/>
  <c r="A75" i="1" s="1"/>
  <c r="J101" i="1"/>
  <c r="A101" i="1" s="1"/>
  <c r="J102" i="1"/>
  <c r="A102" i="1" s="1"/>
  <c r="J103" i="1"/>
  <c r="A103" i="1" s="1"/>
  <c r="J104" i="1"/>
  <c r="A104" i="1" s="1"/>
  <c r="M81" i="1"/>
  <c r="L81" i="1"/>
  <c r="A99" i="1"/>
  <c r="J91" i="1"/>
  <c r="A91" i="1" s="1"/>
  <c r="J96" i="1"/>
  <c r="J97" i="1"/>
  <c r="J98" i="1"/>
  <c r="A98" i="1" s="1"/>
  <c r="J90" i="1" l="1"/>
  <c r="A90" i="1" s="1"/>
  <c r="J95" i="1"/>
  <c r="A95" i="1" s="1"/>
  <c r="M160" i="1"/>
  <c r="J107" i="1" l="1"/>
  <c r="J106" i="1"/>
  <c r="C12" i="1" l="1"/>
  <c r="J13" i="1"/>
  <c r="A13" i="1" s="1"/>
  <c r="M212" i="1" l="1"/>
  <c r="L212" i="1"/>
  <c r="J405" i="1" l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H377" i="1"/>
  <c r="J376" i="1"/>
  <c r="J375" i="1"/>
  <c r="J374" i="1"/>
  <c r="J373" i="1"/>
  <c r="M216" i="1" l="1"/>
  <c r="L216" i="1"/>
  <c r="M59" i="1" l="1"/>
  <c r="L59" i="1"/>
  <c r="J68" i="1"/>
  <c r="M67" i="1"/>
  <c r="L67" i="1"/>
  <c r="K67" i="1"/>
  <c r="K66" i="1" s="1"/>
  <c r="M66" i="1"/>
  <c r="L66" i="1"/>
  <c r="K59" i="1"/>
  <c r="J66" i="1" l="1"/>
  <c r="J67" i="1"/>
  <c r="J302" i="1" l="1"/>
  <c r="A302" i="1" s="1"/>
  <c r="M125" i="1"/>
  <c r="M124" i="1" s="1"/>
  <c r="K125" i="1"/>
  <c r="K124" i="1" s="1"/>
  <c r="L125" i="1"/>
  <c r="L124" i="1" s="1"/>
  <c r="C126" i="1"/>
  <c r="J127" i="1"/>
  <c r="A127" i="1" s="1"/>
  <c r="N135" i="1"/>
  <c r="AK135" i="1" s="1"/>
  <c r="J135" i="1"/>
  <c r="A135" i="1" s="1"/>
  <c r="J82" i="1"/>
  <c r="A82" i="1" s="1"/>
  <c r="J83" i="1"/>
  <c r="J84" i="1"/>
  <c r="A84" i="1" s="1"/>
  <c r="J85" i="1"/>
  <c r="A85" i="1" s="1"/>
  <c r="J87" i="1"/>
  <c r="A87" i="1" s="1"/>
  <c r="J88" i="1"/>
  <c r="A88" i="1" s="1"/>
  <c r="J89" i="1"/>
  <c r="A89" i="1" s="1"/>
  <c r="J92" i="1"/>
  <c r="A92" i="1" s="1"/>
  <c r="J93" i="1"/>
  <c r="A93" i="1" s="1"/>
  <c r="J94" i="1"/>
  <c r="A94" i="1" s="1"/>
  <c r="A96" i="1"/>
  <c r="A97" i="1"/>
  <c r="J100" i="1"/>
  <c r="A100" i="1" s="1"/>
  <c r="J105" i="1"/>
  <c r="A105" i="1" s="1"/>
  <c r="A106" i="1"/>
  <c r="A107" i="1"/>
  <c r="J108" i="1"/>
  <c r="A108" i="1" s="1"/>
  <c r="M80" i="1"/>
  <c r="M79" i="1" s="1"/>
  <c r="L80" i="1"/>
  <c r="L79" i="1" s="1"/>
  <c r="K167" i="1"/>
  <c r="K171" i="1"/>
  <c r="N181" i="1"/>
  <c r="AK181" i="1" s="1"/>
  <c r="J181" i="1"/>
  <c r="A181" i="1" s="1"/>
  <c r="J297" i="1"/>
  <c r="A297" i="1" s="1"/>
  <c r="K58" i="1"/>
  <c r="K57" i="1" s="1"/>
  <c r="M115" i="1"/>
  <c r="M114" i="1" s="1"/>
  <c r="M120" i="1"/>
  <c r="M119" i="1" s="1"/>
  <c r="M128" i="1"/>
  <c r="L120" i="1"/>
  <c r="L119" i="1" s="1"/>
  <c r="L115" i="1"/>
  <c r="L114" i="1" s="1"/>
  <c r="L128" i="1"/>
  <c r="K120" i="1"/>
  <c r="K119" i="1" s="1"/>
  <c r="K115" i="1"/>
  <c r="K114" i="1" s="1"/>
  <c r="J126" i="1"/>
  <c r="A126" i="1" s="1"/>
  <c r="K138" i="1"/>
  <c r="K137" i="1" s="1"/>
  <c r="K136" i="1" s="1"/>
  <c r="J123" i="1"/>
  <c r="A123" i="1" s="1"/>
  <c r="J280" i="1"/>
  <c r="A280" i="1" s="1"/>
  <c r="J279" i="1"/>
  <c r="A279" i="1" s="1"/>
  <c r="J278" i="1"/>
  <c r="A278" i="1" s="1"/>
  <c r="J277" i="1"/>
  <c r="A277" i="1" s="1"/>
  <c r="A275" i="1"/>
  <c r="M159" i="1"/>
  <c r="M158" i="1" s="1"/>
  <c r="M10" i="1"/>
  <c r="M9" i="1" s="1"/>
  <c r="M20" i="1"/>
  <c r="M15" i="1" s="1"/>
  <c r="M14" i="1" s="1"/>
  <c r="M25" i="1"/>
  <c r="M24" i="1" s="1"/>
  <c r="M23" i="1" s="1"/>
  <c r="M34" i="1"/>
  <c r="M33" i="1" s="1"/>
  <c r="M32" i="1" s="1"/>
  <c r="M42" i="1"/>
  <c r="M41" i="1" s="1"/>
  <c r="M40" i="1" s="1"/>
  <c r="M46" i="1"/>
  <c r="M45" i="1" s="1"/>
  <c r="M44" i="1" s="1"/>
  <c r="M54" i="1"/>
  <c r="M53" i="1" s="1"/>
  <c r="M52" i="1" s="1"/>
  <c r="M58" i="1"/>
  <c r="M57" i="1" s="1"/>
  <c r="M71" i="1"/>
  <c r="M138" i="1"/>
  <c r="M137" i="1" s="1"/>
  <c r="M136" i="1" s="1"/>
  <c r="M141" i="1"/>
  <c r="M140" i="1" s="1"/>
  <c r="M194" i="1"/>
  <c r="M193" i="1" s="1"/>
  <c r="M197" i="1"/>
  <c r="M202" i="1"/>
  <c r="M201" i="1" s="1"/>
  <c r="M206" i="1"/>
  <c r="M205" i="1" s="1"/>
  <c r="M211" i="1"/>
  <c r="M210" i="1" s="1"/>
  <c r="M209" i="1" s="1"/>
  <c r="M215" i="1"/>
  <c r="M214" i="1" s="1"/>
  <c r="M213" i="1" s="1"/>
  <c r="M221" i="1"/>
  <c r="M220" i="1" s="1"/>
  <c r="M219" i="1" s="1"/>
  <c r="M225" i="1"/>
  <c r="M224" i="1" s="1"/>
  <c r="M223" i="1" s="1"/>
  <c r="M229" i="1"/>
  <c r="M228" i="1" s="1"/>
  <c r="M227" i="1" s="1"/>
  <c r="M247" i="1"/>
  <c r="M251" i="1"/>
  <c r="M261" i="1"/>
  <c r="M260" i="1" s="1"/>
  <c r="M274" i="1"/>
  <c r="M273" i="1" s="1"/>
  <c r="M289" i="1"/>
  <c r="M290" i="1"/>
  <c r="M305" i="1"/>
  <c r="M306" i="1"/>
  <c r="M270" i="1"/>
  <c r="M269" i="1" s="1"/>
  <c r="M310" i="1"/>
  <c r="M309" i="1" s="1"/>
  <c r="M38" i="1"/>
  <c r="M37" i="1" s="1"/>
  <c r="M36" i="1" s="1"/>
  <c r="M134" i="1"/>
  <c r="M133" i="1" s="1"/>
  <c r="M132" i="1" s="1"/>
  <c r="M328" i="1"/>
  <c r="L134" i="1"/>
  <c r="L133" i="1" s="1"/>
  <c r="L132" i="1" s="1"/>
  <c r="K134" i="1"/>
  <c r="K133" i="1" s="1"/>
  <c r="K273" i="1"/>
  <c r="J157" i="1"/>
  <c r="A157" i="1" s="1"/>
  <c r="J156" i="1"/>
  <c r="A156" i="1" s="1"/>
  <c r="K175" i="1"/>
  <c r="L289" i="1"/>
  <c r="L290" i="1"/>
  <c r="L305" i="1"/>
  <c r="L306" i="1"/>
  <c r="K291" i="1"/>
  <c r="K293" i="1"/>
  <c r="K328" i="1"/>
  <c r="N300" i="1"/>
  <c r="AK300" i="1" s="1"/>
  <c r="J300" i="1"/>
  <c r="A300" i="1" s="1"/>
  <c r="J295" i="1"/>
  <c r="A295" i="1" s="1"/>
  <c r="J164" i="1"/>
  <c r="A164" i="1" s="1"/>
  <c r="L328" i="1"/>
  <c r="L25" i="1"/>
  <c r="L24" i="1" s="1"/>
  <c r="L23" i="1" s="1"/>
  <c r="K25" i="1"/>
  <c r="K24" i="1" s="1"/>
  <c r="K23" i="1" s="1"/>
  <c r="J29" i="1"/>
  <c r="A29" i="1" s="1"/>
  <c r="J30" i="1"/>
  <c r="A30" i="1" s="1"/>
  <c r="J354" i="1"/>
  <c r="J353" i="1"/>
  <c r="M142" i="1"/>
  <c r="L142" i="1"/>
  <c r="L141" i="1"/>
  <c r="L140" i="1" s="1"/>
  <c r="J361" i="1"/>
  <c r="K247" i="1"/>
  <c r="K234" i="1" s="1"/>
  <c r="K233" i="1" s="1"/>
  <c r="K261" i="1"/>
  <c r="K260" i="1" s="1"/>
  <c r="K270" i="1"/>
  <c r="K269" i="1" s="1"/>
  <c r="K310" i="1"/>
  <c r="K309" i="1" s="1"/>
  <c r="K54" i="1"/>
  <c r="K53" i="1" s="1"/>
  <c r="K52" i="1" s="1"/>
  <c r="K10" i="1"/>
  <c r="K9" i="1" s="1"/>
  <c r="K15" i="1"/>
  <c r="K14" i="1" s="1"/>
  <c r="K34" i="1"/>
  <c r="K33" i="1" s="1"/>
  <c r="K42" i="1"/>
  <c r="K41" i="1" s="1"/>
  <c r="K40" i="1" s="1"/>
  <c r="K45" i="1"/>
  <c r="K44" i="1" s="1"/>
  <c r="K141" i="1"/>
  <c r="K140" i="1" s="1"/>
  <c r="K145" i="1"/>
  <c r="K144" i="1" s="1"/>
  <c r="J144" i="1" s="1"/>
  <c r="A144" i="1" s="1"/>
  <c r="K182" i="1"/>
  <c r="K185" i="1"/>
  <c r="K194" i="1"/>
  <c r="K193" i="1" s="1"/>
  <c r="K198" i="1"/>
  <c r="K197" i="1" s="1"/>
  <c r="K202" i="1"/>
  <c r="K201" i="1" s="1"/>
  <c r="K206" i="1"/>
  <c r="K205" i="1" s="1"/>
  <c r="K211" i="1"/>
  <c r="K210" i="1" s="1"/>
  <c r="K209" i="1" s="1"/>
  <c r="K215" i="1"/>
  <c r="K214" i="1" s="1"/>
  <c r="K213" i="1" s="1"/>
  <c r="K221" i="1"/>
  <c r="K220" i="1" s="1"/>
  <c r="K219" i="1" s="1"/>
  <c r="K225" i="1"/>
  <c r="K224" i="1" s="1"/>
  <c r="K223" i="1" s="1"/>
  <c r="K229" i="1"/>
  <c r="K228" i="1" s="1"/>
  <c r="K227" i="1" s="1"/>
  <c r="K38" i="1"/>
  <c r="K37" i="1" s="1"/>
  <c r="K36" i="1" s="1"/>
  <c r="L247" i="1"/>
  <c r="L251" i="1"/>
  <c r="L261" i="1"/>
  <c r="L260" i="1" s="1"/>
  <c r="L270" i="1"/>
  <c r="L269" i="1" s="1"/>
  <c r="L310" i="1"/>
  <c r="L309" i="1" s="1"/>
  <c r="L10" i="1"/>
  <c r="L9" i="1" s="1"/>
  <c r="L20" i="1"/>
  <c r="J20" i="1" s="1"/>
  <c r="A20" i="1" s="1"/>
  <c r="L34" i="1"/>
  <c r="L33" i="1" s="1"/>
  <c r="L32" i="1" s="1"/>
  <c r="L42" i="1"/>
  <c r="L41" i="1" s="1"/>
  <c r="L45" i="1"/>
  <c r="L44" i="1" s="1"/>
  <c r="L54" i="1"/>
  <c r="L53" i="1" s="1"/>
  <c r="L52" i="1" s="1"/>
  <c r="L58" i="1"/>
  <c r="L57" i="1" s="1"/>
  <c r="L71" i="1"/>
  <c r="L138" i="1"/>
  <c r="L137" i="1" s="1"/>
  <c r="L136" i="1" s="1"/>
  <c r="L167" i="1"/>
  <c r="L171" i="1"/>
  <c r="L170" i="1"/>
  <c r="L180" i="1"/>
  <c r="L182" i="1"/>
  <c r="L185" i="1"/>
  <c r="A190" i="1"/>
  <c r="L194" i="1"/>
  <c r="L193" i="1" s="1"/>
  <c r="L197" i="1"/>
  <c r="L202" i="1"/>
  <c r="L201" i="1" s="1"/>
  <c r="L206" i="1"/>
  <c r="L205" i="1" s="1"/>
  <c r="L211" i="1"/>
  <c r="L210" i="1" s="1"/>
  <c r="L209" i="1" s="1"/>
  <c r="L215" i="1"/>
  <c r="L214" i="1" s="1"/>
  <c r="L213" i="1" s="1"/>
  <c r="L221" i="1"/>
  <c r="L220" i="1" s="1"/>
  <c r="L219" i="1" s="1"/>
  <c r="L225" i="1"/>
  <c r="L224" i="1" s="1"/>
  <c r="L223" i="1" s="1"/>
  <c r="L229" i="1"/>
  <c r="L228" i="1" s="1"/>
  <c r="L227" i="1" s="1"/>
  <c r="L38" i="1"/>
  <c r="L37" i="1" s="1"/>
  <c r="L36" i="1" s="1"/>
  <c r="N133" i="1"/>
  <c r="AK133" i="1" s="1"/>
  <c r="N132" i="1"/>
  <c r="AK132" i="1" s="1"/>
  <c r="N83" i="1"/>
  <c r="AK83" i="1" s="1"/>
  <c r="J329" i="1"/>
  <c r="J147" i="1"/>
  <c r="A147" i="1" s="1"/>
  <c r="K146" i="1"/>
  <c r="J146" i="1" s="1"/>
  <c r="A146" i="1" s="1"/>
  <c r="J218" i="1"/>
  <c r="A218" i="1" s="1"/>
  <c r="J27" i="1"/>
  <c r="A27" i="1" s="1"/>
  <c r="J116" i="1"/>
  <c r="A116" i="1" s="1"/>
  <c r="N39" i="1"/>
  <c r="AK39" i="1" s="1"/>
  <c r="J39" i="1"/>
  <c r="A39" i="1" s="1"/>
  <c r="N37" i="1"/>
  <c r="AK37" i="1" s="1"/>
  <c r="N36" i="1"/>
  <c r="AK36" i="1" s="1"/>
  <c r="N26" i="1"/>
  <c r="AK26" i="1" s="1"/>
  <c r="J26" i="1"/>
  <c r="A26" i="1" s="1"/>
  <c r="J122" i="1"/>
  <c r="A122" i="1" s="1"/>
  <c r="J154" i="1"/>
  <c r="A154" i="1" s="1"/>
  <c r="J131" i="1"/>
  <c r="A131" i="1" s="1"/>
  <c r="J298" i="1"/>
  <c r="A298" i="1" s="1"/>
  <c r="J299" i="1"/>
  <c r="A299" i="1" s="1"/>
  <c r="N192" i="1"/>
  <c r="AK192" i="1" s="1"/>
  <c r="J192" i="1"/>
  <c r="A192" i="1" s="1"/>
  <c r="J61" i="1"/>
  <c r="A61" i="1" s="1"/>
  <c r="N50" i="1"/>
  <c r="AK50" i="1" s="1"/>
  <c r="J50" i="1"/>
  <c r="A50" i="1" s="1"/>
  <c r="J51" i="1"/>
  <c r="A51" i="1" s="1"/>
  <c r="J11" i="1"/>
  <c r="A11" i="1" s="1"/>
  <c r="J12" i="1"/>
  <c r="A12" i="1" s="1"/>
  <c r="J16" i="1"/>
  <c r="A16" i="1" s="1"/>
  <c r="J17" i="1"/>
  <c r="A17" i="1" s="1"/>
  <c r="J18" i="1"/>
  <c r="A18" i="1" s="1"/>
  <c r="J19" i="1"/>
  <c r="A19" i="1" s="1"/>
  <c r="J21" i="1"/>
  <c r="A21" i="1" s="1"/>
  <c r="J22" i="1"/>
  <c r="A22" i="1" s="1"/>
  <c r="J28" i="1"/>
  <c r="A28" i="1" s="1"/>
  <c r="J35" i="1"/>
  <c r="A35" i="1" s="1"/>
  <c r="J43" i="1"/>
  <c r="A43" i="1" s="1"/>
  <c r="J47" i="1"/>
  <c r="A47" i="1" s="1"/>
  <c r="J48" i="1"/>
  <c r="A48" i="1" s="1"/>
  <c r="J55" i="1"/>
  <c r="A55" i="1" s="1"/>
  <c r="J56" i="1"/>
  <c r="A56" i="1" s="1"/>
  <c r="J60" i="1"/>
  <c r="A60" i="1" s="1"/>
  <c r="J62" i="1"/>
  <c r="A62" i="1" s="1"/>
  <c r="J63" i="1"/>
  <c r="A63" i="1" s="1"/>
  <c r="J64" i="1"/>
  <c r="A64" i="1" s="1"/>
  <c r="J65" i="1"/>
  <c r="A65" i="1" s="1"/>
  <c r="A66" i="1"/>
  <c r="A67" i="1"/>
  <c r="A68" i="1"/>
  <c r="J69" i="1"/>
  <c r="A69" i="1" s="1"/>
  <c r="J70" i="1"/>
  <c r="A70" i="1" s="1"/>
  <c r="J74" i="1"/>
  <c r="A74" i="1" s="1"/>
  <c r="J76" i="1"/>
  <c r="A76" i="1" s="1"/>
  <c r="J109" i="1"/>
  <c r="A109" i="1" s="1"/>
  <c r="K110" i="1"/>
  <c r="L111" i="1"/>
  <c r="J111" i="1" s="1"/>
  <c r="A111" i="1" s="1"/>
  <c r="L112" i="1"/>
  <c r="J112" i="1" s="1"/>
  <c r="A112" i="1" s="1"/>
  <c r="J117" i="1"/>
  <c r="A117" i="1" s="1"/>
  <c r="A118" i="1"/>
  <c r="J121" i="1"/>
  <c r="A121" i="1" s="1"/>
  <c r="J139" i="1"/>
  <c r="A139" i="1" s="1"/>
  <c r="K142" i="1"/>
  <c r="J161" i="1"/>
  <c r="A161" i="1" s="1"/>
  <c r="J162" i="1"/>
  <c r="A162" i="1" s="1"/>
  <c r="J163" i="1"/>
  <c r="A163" i="1" s="1"/>
  <c r="J165" i="1"/>
  <c r="A165" i="1" s="1"/>
  <c r="J166" i="1"/>
  <c r="A166" i="1" s="1"/>
  <c r="J168" i="1"/>
  <c r="A168" i="1" s="1"/>
  <c r="J169" i="1"/>
  <c r="A169" i="1" s="1"/>
  <c r="J170" i="1"/>
  <c r="A170" i="1" s="1"/>
  <c r="J172" i="1"/>
  <c r="A172" i="1" s="1"/>
  <c r="J173" i="1"/>
  <c r="A173" i="1" s="1"/>
  <c r="J174" i="1"/>
  <c r="A174" i="1" s="1"/>
  <c r="J175" i="1"/>
  <c r="A175" i="1" s="1"/>
  <c r="A176" i="1"/>
  <c r="J179" i="1"/>
  <c r="A179" i="1" s="1"/>
  <c r="J180" i="1"/>
  <c r="A180" i="1" s="1"/>
  <c r="K183" i="1"/>
  <c r="L183" i="1"/>
  <c r="J184" i="1"/>
  <c r="A184" i="1" s="1"/>
  <c r="K186" i="1"/>
  <c r="L186" i="1"/>
  <c r="J187" i="1"/>
  <c r="A187" i="1" s="1"/>
  <c r="K195" i="1"/>
  <c r="L195" i="1"/>
  <c r="J196" i="1"/>
  <c r="A196" i="1" s="1"/>
  <c r="K199" i="1"/>
  <c r="L199" i="1"/>
  <c r="J200" i="1"/>
  <c r="A200" i="1" s="1"/>
  <c r="K203" i="1"/>
  <c r="L203" i="1"/>
  <c r="J204" i="1"/>
  <c r="A204" i="1" s="1"/>
  <c r="K207" i="1"/>
  <c r="L207" i="1"/>
  <c r="J208" i="1"/>
  <c r="A208" i="1" s="1"/>
  <c r="J212" i="1"/>
  <c r="A212" i="1" s="1"/>
  <c r="J216" i="1"/>
  <c r="A216" i="1" s="1"/>
  <c r="J217" i="1"/>
  <c r="A217" i="1" s="1"/>
  <c r="J222" i="1"/>
  <c r="A222" i="1" s="1"/>
  <c r="J226" i="1"/>
  <c r="A226" i="1" s="1"/>
  <c r="J230" i="1"/>
  <c r="A230" i="1" s="1"/>
  <c r="J231" i="1"/>
  <c r="A231" i="1" s="1"/>
  <c r="J235" i="1"/>
  <c r="A235" i="1" s="1"/>
  <c r="J236" i="1"/>
  <c r="A236" i="1" s="1"/>
  <c r="J237" i="1"/>
  <c r="A237" i="1" s="1"/>
  <c r="J238" i="1"/>
  <c r="A238" i="1" s="1"/>
  <c r="J239" i="1"/>
  <c r="A239" i="1" s="1"/>
  <c r="J240" i="1"/>
  <c r="A240" i="1" s="1"/>
  <c r="J241" i="1"/>
  <c r="A241" i="1" s="1"/>
  <c r="J242" i="1"/>
  <c r="A242" i="1" s="1"/>
  <c r="J243" i="1"/>
  <c r="A243" i="1" s="1"/>
  <c r="J244" i="1"/>
  <c r="A244" i="1" s="1"/>
  <c r="J245" i="1"/>
  <c r="A245" i="1" s="1"/>
  <c r="J246" i="1"/>
  <c r="A246" i="1" s="1"/>
  <c r="J248" i="1"/>
  <c r="A248" i="1" s="1"/>
  <c r="J249" i="1"/>
  <c r="A249" i="1" s="1"/>
  <c r="J250" i="1"/>
  <c r="A250" i="1" s="1"/>
  <c r="J251" i="1"/>
  <c r="A251" i="1" s="1"/>
  <c r="J252" i="1"/>
  <c r="A252" i="1" s="1"/>
  <c r="J253" i="1"/>
  <c r="A253" i="1" s="1"/>
  <c r="J254" i="1"/>
  <c r="A254" i="1" s="1"/>
  <c r="J255" i="1"/>
  <c r="A255" i="1" s="1"/>
  <c r="J256" i="1"/>
  <c r="A256" i="1" s="1"/>
  <c r="J257" i="1"/>
  <c r="A257" i="1" s="1"/>
  <c r="J258" i="1"/>
  <c r="A258" i="1" s="1"/>
  <c r="J259" i="1"/>
  <c r="A259" i="1" s="1"/>
  <c r="J262" i="1"/>
  <c r="A262" i="1" s="1"/>
  <c r="J263" i="1"/>
  <c r="A263" i="1" s="1"/>
  <c r="J264" i="1"/>
  <c r="A264" i="1" s="1"/>
  <c r="J265" i="1"/>
  <c r="A265" i="1" s="1"/>
  <c r="J266" i="1"/>
  <c r="A266" i="1" s="1"/>
  <c r="J267" i="1"/>
  <c r="A267" i="1" s="1"/>
  <c r="J268" i="1"/>
  <c r="A268" i="1" s="1"/>
  <c r="J271" i="1"/>
  <c r="A271" i="1" s="1"/>
  <c r="J272" i="1"/>
  <c r="A272" i="1" s="1"/>
  <c r="J281" i="1"/>
  <c r="A281" i="1" s="1"/>
  <c r="J284" i="1"/>
  <c r="A284" i="1" s="1"/>
  <c r="J285" i="1"/>
  <c r="A285" i="1" s="1"/>
  <c r="J286" i="1"/>
  <c r="A286" i="1" s="1"/>
  <c r="J287" i="1"/>
  <c r="A287" i="1" s="1"/>
  <c r="J288" i="1"/>
  <c r="A288" i="1" s="1"/>
  <c r="J289" i="1"/>
  <c r="A289" i="1" s="1"/>
  <c r="J290" i="1"/>
  <c r="A290" i="1" s="1"/>
  <c r="J291" i="1"/>
  <c r="A291" i="1" s="1"/>
  <c r="J292" i="1"/>
  <c r="A292" i="1" s="1"/>
  <c r="J293" i="1"/>
  <c r="A293" i="1" s="1"/>
  <c r="J294" i="1"/>
  <c r="A294" i="1" s="1"/>
  <c r="J301" i="1"/>
  <c r="A301" i="1" s="1"/>
  <c r="J303" i="1"/>
  <c r="A303" i="1" s="1"/>
  <c r="J304" i="1"/>
  <c r="A304" i="1" s="1"/>
  <c r="J305" i="1"/>
  <c r="A305" i="1" s="1"/>
  <c r="J306" i="1"/>
  <c r="A306" i="1" s="1"/>
  <c r="J307" i="1"/>
  <c r="A307" i="1" s="1"/>
  <c r="J311" i="1"/>
  <c r="A311" i="1" s="1"/>
  <c r="J312" i="1"/>
  <c r="A312" i="1" s="1"/>
  <c r="N311" i="1"/>
  <c r="AK311" i="1" s="1"/>
  <c r="N309" i="1"/>
  <c r="AK309" i="1" s="1"/>
  <c r="N214" i="1"/>
  <c r="AK214" i="1" s="1"/>
  <c r="N21" i="1"/>
  <c r="AK21" i="1" s="1"/>
  <c r="J360" i="1"/>
  <c r="J359" i="1"/>
  <c r="J358" i="1"/>
  <c r="J357" i="1"/>
  <c r="J356" i="1"/>
  <c r="J355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N147" i="1"/>
  <c r="AK147" i="1" s="1"/>
  <c r="N141" i="1"/>
  <c r="AK141" i="1" s="1"/>
  <c r="N222" i="1"/>
  <c r="AK222" i="1" s="1"/>
  <c r="N154" i="1"/>
  <c r="N153" i="1" s="1"/>
  <c r="N152" i="1" s="1"/>
  <c r="AK152" i="1" s="1"/>
  <c r="M207" i="1"/>
  <c r="N33" i="1"/>
  <c r="AK33" i="1" s="1"/>
  <c r="N32" i="1"/>
  <c r="AK32" i="1" s="1"/>
  <c r="M203" i="1"/>
  <c r="M199" i="1"/>
  <c r="M195" i="1"/>
  <c r="M112" i="1"/>
  <c r="M111" i="1"/>
  <c r="M110" i="1" s="1"/>
  <c r="N262" i="1"/>
  <c r="AK262" i="1" s="1"/>
  <c r="N226" i="1"/>
  <c r="AK226" i="1" s="1"/>
  <c r="N224" i="1"/>
  <c r="AK224" i="1" s="1"/>
  <c r="N223" i="1"/>
  <c r="AK223" i="1" s="1"/>
  <c r="N220" i="1"/>
  <c r="AK220" i="1" s="1"/>
  <c r="N219" i="1"/>
  <c r="AK219" i="1" s="1"/>
  <c r="N105" i="1"/>
  <c r="AK105" i="1" s="1"/>
  <c r="N22" i="1"/>
  <c r="AK22" i="1" s="1"/>
  <c r="N299" i="1"/>
  <c r="AK299" i="1" s="1"/>
  <c r="N217" i="1"/>
  <c r="AK217" i="1" s="1"/>
  <c r="N213" i="1"/>
  <c r="AK213" i="1" s="1"/>
  <c r="N208" i="1"/>
  <c r="AK208" i="1" s="1"/>
  <c r="N206" i="1"/>
  <c r="AK206" i="1" s="1"/>
  <c r="N205" i="1"/>
  <c r="AK205" i="1" s="1"/>
  <c r="N256" i="1"/>
  <c r="AK256" i="1" s="1"/>
  <c r="N48" i="1"/>
  <c r="AK48" i="1" s="1"/>
  <c r="N148" i="1"/>
  <c r="AK148" i="1" s="1"/>
  <c r="N145" i="1"/>
  <c r="AK145" i="1" s="1"/>
  <c r="N144" i="1"/>
  <c r="AK144" i="1" s="1"/>
  <c r="N82" i="1"/>
  <c r="AK82" i="1" s="1"/>
  <c r="N297" i="1"/>
  <c r="AK297" i="1" s="1"/>
  <c r="N286" i="1"/>
  <c r="AK286" i="1" s="1"/>
  <c r="N285" i="1"/>
  <c r="AK285" i="1" s="1"/>
  <c r="N51" i="1"/>
  <c r="AK51" i="1" s="1"/>
  <c r="N307" i="1"/>
  <c r="AK307" i="1" s="1"/>
  <c r="N210" i="1"/>
  <c r="AK210" i="1" s="1"/>
  <c r="N209" i="1"/>
  <c r="AK209" i="1" s="1"/>
  <c r="N45" i="1"/>
  <c r="AK45" i="1" s="1"/>
  <c r="N44" i="1"/>
  <c r="AK44" i="1" s="1"/>
  <c r="N204" i="1"/>
  <c r="AK204" i="1" s="1"/>
  <c r="N202" i="1"/>
  <c r="AK202" i="1" s="1"/>
  <c r="N201" i="1"/>
  <c r="AK201" i="1" s="1"/>
  <c r="N16" i="1"/>
  <c r="AK16" i="1" s="1"/>
  <c r="N293" i="1"/>
  <c r="AK293" i="1" s="1"/>
  <c r="N291" i="1"/>
  <c r="AK291" i="1" s="1"/>
  <c r="Z8" i="1"/>
  <c r="AA8" i="1"/>
  <c r="AA313" i="1" s="1"/>
  <c r="AB8" i="1"/>
  <c r="AB313" i="1" s="1"/>
  <c r="AC8" i="1"/>
  <c r="AC313" i="1" s="1"/>
  <c r="AD8" i="1"/>
  <c r="AD313" i="1" s="1"/>
  <c r="AE8" i="1"/>
  <c r="AE313" i="1" s="1"/>
  <c r="AF8" i="1"/>
  <c r="AF313" i="1" s="1"/>
  <c r="AG8" i="1"/>
  <c r="AG313" i="1" s="1"/>
  <c r="AH8" i="1"/>
  <c r="AH313" i="1" s="1"/>
  <c r="AI8" i="1"/>
  <c r="AI313" i="1" s="1"/>
  <c r="O8" i="1"/>
  <c r="O313" i="1" s="1"/>
  <c r="P8" i="1"/>
  <c r="P313" i="1" s="1"/>
  <c r="Q8" i="1"/>
  <c r="Q313" i="1" s="1"/>
  <c r="R8" i="1"/>
  <c r="R313" i="1" s="1"/>
  <c r="S8" i="1"/>
  <c r="S313" i="1" s="1"/>
  <c r="T8" i="1"/>
  <c r="T313" i="1" s="1"/>
  <c r="U8" i="1"/>
  <c r="U313" i="1" s="1"/>
  <c r="V8" i="1"/>
  <c r="V313" i="1" s="1"/>
  <c r="W8" i="1"/>
  <c r="W313" i="1" s="1"/>
  <c r="N23" i="1"/>
  <c r="AK23" i="1" s="1"/>
  <c r="N40" i="1"/>
  <c r="AK40" i="1" s="1"/>
  <c r="N52" i="1"/>
  <c r="AK52" i="1" s="1"/>
  <c r="N57" i="1"/>
  <c r="AK57" i="1" s="1"/>
  <c r="N79" i="1"/>
  <c r="AK79" i="1" s="1"/>
  <c r="N113" i="1"/>
  <c r="AK113" i="1" s="1"/>
  <c r="N158" i="1"/>
  <c r="AK158" i="1" s="1"/>
  <c r="N188" i="1"/>
  <c r="AK188" i="1" s="1"/>
  <c r="N136" i="1"/>
  <c r="AK136" i="1" s="1"/>
  <c r="N140" i="1"/>
  <c r="AK140" i="1" s="1"/>
  <c r="N197" i="1"/>
  <c r="AK197" i="1" s="1"/>
  <c r="N71" i="1"/>
  <c r="AK71" i="1" s="1"/>
  <c r="N227" i="1"/>
  <c r="AK227" i="1" s="1"/>
  <c r="N232" i="1"/>
  <c r="AK232" i="1" s="1"/>
  <c r="N86" i="1"/>
  <c r="AK86" i="1" s="1"/>
  <c r="N9" i="1"/>
  <c r="AK9" i="1" s="1"/>
  <c r="N11" i="1"/>
  <c r="AK11" i="1" s="1"/>
  <c r="N14" i="1"/>
  <c r="AK14" i="1" s="1"/>
  <c r="N24" i="1"/>
  <c r="AK24" i="1" s="1"/>
  <c r="N28" i="1"/>
  <c r="AK28" i="1" s="1"/>
  <c r="N41" i="1"/>
  <c r="AK41" i="1" s="1"/>
  <c r="N43" i="1"/>
  <c r="AK43" i="1" s="1"/>
  <c r="N53" i="1"/>
  <c r="AK53" i="1" s="1"/>
  <c r="N56" i="1"/>
  <c r="AK56" i="1" s="1"/>
  <c r="N58" i="1"/>
  <c r="AK58" i="1" s="1"/>
  <c r="N60" i="1"/>
  <c r="AK60" i="1" s="1"/>
  <c r="N67" i="1"/>
  <c r="AK67" i="1" s="1"/>
  <c r="N68" i="1"/>
  <c r="AK68" i="1" s="1"/>
  <c r="N70" i="1"/>
  <c r="AK70" i="1" s="1"/>
  <c r="N80" i="1"/>
  <c r="AK80" i="1" s="1"/>
  <c r="N106" i="1"/>
  <c r="AK106" i="1" s="1"/>
  <c r="N107" i="1"/>
  <c r="AK107" i="1" s="1"/>
  <c r="N112" i="1"/>
  <c r="AK112" i="1" s="1"/>
  <c r="N114" i="1"/>
  <c r="AK114" i="1" s="1"/>
  <c r="N117" i="1"/>
  <c r="AK117" i="1" s="1"/>
  <c r="N159" i="1"/>
  <c r="AK159" i="1" s="1"/>
  <c r="N168" i="1"/>
  <c r="AK168" i="1" s="1"/>
  <c r="N169" i="1"/>
  <c r="AK169" i="1" s="1"/>
  <c r="N174" i="1"/>
  <c r="AK174" i="1" s="1"/>
  <c r="N175" i="1"/>
  <c r="AK175" i="1" s="1"/>
  <c r="N180" i="1"/>
  <c r="AK180" i="1" s="1"/>
  <c r="N189" i="1"/>
  <c r="AK189" i="1" s="1"/>
  <c r="N137" i="1"/>
  <c r="AK137" i="1" s="1"/>
  <c r="N139" i="1"/>
  <c r="AK139" i="1" s="1"/>
  <c r="N193" i="1"/>
  <c r="AK193" i="1" s="1"/>
  <c r="N194" i="1"/>
  <c r="AK194" i="1" s="1"/>
  <c r="N196" i="1"/>
  <c r="AK196" i="1" s="1"/>
  <c r="N198" i="1"/>
  <c r="AK198" i="1" s="1"/>
  <c r="N200" i="1"/>
  <c r="AK200" i="1" s="1"/>
  <c r="N72" i="1"/>
  <c r="AK72" i="1" s="1"/>
  <c r="N78" i="1"/>
  <c r="AK78" i="1" s="1"/>
  <c r="N228" i="1"/>
  <c r="AK228" i="1" s="1"/>
  <c r="N231" i="1"/>
  <c r="AK231" i="1" s="1"/>
  <c r="N233" i="1"/>
  <c r="AK233" i="1" s="1"/>
  <c r="N252" i="1"/>
  <c r="AK252" i="1" s="1"/>
  <c r="N257" i="1"/>
  <c r="AK257" i="1" s="1"/>
  <c r="N260" i="1"/>
  <c r="AK260" i="1" s="1"/>
  <c r="N264" i="1"/>
  <c r="AK264" i="1" s="1"/>
  <c r="N269" i="1"/>
  <c r="AK269" i="1" s="1"/>
  <c r="N271" i="1"/>
  <c r="AK271" i="1" s="1"/>
  <c r="N273" i="1"/>
  <c r="AK273" i="1" s="1"/>
  <c r="N281" i="1"/>
  <c r="AK281" i="1" s="1"/>
  <c r="N282" i="1"/>
  <c r="AK282" i="1" s="1"/>
  <c r="AJ8" i="1"/>
  <c r="AJ313" i="1" s="1"/>
  <c r="X8" i="1"/>
  <c r="X313" i="1" s="1"/>
  <c r="L110" i="1"/>
  <c r="A83" i="1"/>
  <c r="L189" i="1"/>
  <c r="K71" i="1" l="1"/>
  <c r="J71" i="1" s="1"/>
  <c r="A71" i="1" s="1"/>
  <c r="J72" i="1"/>
  <c r="A72" i="1" s="1"/>
  <c r="K160" i="1"/>
  <c r="K159" i="1" s="1"/>
  <c r="K158" i="1" s="1"/>
  <c r="L283" i="1"/>
  <c r="L282" i="1" s="1"/>
  <c r="J309" i="1"/>
  <c r="A309" i="1" s="1"/>
  <c r="J260" i="1"/>
  <c r="A260" i="1" s="1"/>
  <c r="J227" i="1"/>
  <c r="A227" i="1" s="1"/>
  <c r="J189" i="1"/>
  <c r="A189" i="1" s="1"/>
  <c r="J86" i="1"/>
  <c r="A86" i="1" s="1"/>
  <c r="K81" i="1"/>
  <c r="L160" i="1"/>
  <c r="L159" i="1" s="1"/>
  <c r="L158" i="1" s="1"/>
  <c r="J33" i="1"/>
  <c r="A33" i="1" s="1"/>
  <c r="J23" i="1"/>
  <c r="A23" i="1" s="1"/>
  <c r="J229" i="1"/>
  <c r="A229" i="1" s="1"/>
  <c r="J205" i="1"/>
  <c r="A205" i="1" s="1"/>
  <c r="J114" i="1"/>
  <c r="A114" i="1" s="1"/>
  <c r="J37" i="1"/>
  <c r="A37" i="1" s="1"/>
  <c r="J221" i="1"/>
  <c r="A221" i="1" s="1"/>
  <c r="J220" i="1"/>
  <c r="A220" i="1" s="1"/>
  <c r="J186" i="1"/>
  <c r="A186" i="1" s="1"/>
  <c r="J199" i="1"/>
  <c r="A199" i="1" s="1"/>
  <c r="J209" i="1"/>
  <c r="A209" i="1" s="1"/>
  <c r="J10" i="1"/>
  <c r="A10" i="1" s="1"/>
  <c r="J210" i="1"/>
  <c r="A210" i="1" s="1"/>
  <c r="J193" i="1"/>
  <c r="A193" i="1" s="1"/>
  <c r="J203" i="1"/>
  <c r="A203" i="1" s="1"/>
  <c r="J53" i="1"/>
  <c r="A53" i="1" s="1"/>
  <c r="J228" i="1"/>
  <c r="A228" i="1" s="1"/>
  <c r="J45" i="1"/>
  <c r="A45" i="1" s="1"/>
  <c r="J46" i="1"/>
  <c r="A46" i="1" s="1"/>
  <c r="J219" i="1"/>
  <c r="A219" i="1" s="1"/>
  <c r="J201" i="1"/>
  <c r="A201" i="1" s="1"/>
  <c r="J52" i="1"/>
  <c r="A52" i="1" s="1"/>
  <c r="J44" i="1"/>
  <c r="A44" i="1" s="1"/>
  <c r="J134" i="1"/>
  <c r="A134" i="1" s="1"/>
  <c r="J120" i="1"/>
  <c r="A120" i="1" s="1"/>
  <c r="J310" i="1"/>
  <c r="A310" i="1" s="1"/>
  <c r="J142" i="1"/>
  <c r="A142" i="1" s="1"/>
  <c r="J34" i="1"/>
  <c r="A34" i="1" s="1"/>
  <c r="K113" i="1"/>
  <c r="J145" i="1"/>
  <c r="A145" i="1" s="1"/>
  <c r="J207" i="1"/>
  <c r="A207" i="1" s="1"/>
  <c r="J183" i="1"/>
  <c r="A183" i="1" s="1"/>
  <c r="J115" i="1"/>
  <c r="A115" i="1" s="1"/>
  <c r="J213" i="1"/>
  <c r="A213" i="1" s="1"/>
  <c r="J137" i="1"/>
  <c r="A137" i="1" s="1"/>
  <c r="J110" i="1"/>
  <c r="A110" i="1" s="1"/>
  <c r="J195" i="1"/>
  <c r="A195" i="1" s="1"/>
  <c r="J269" i="1"/>
  <c r="A269" i="1" s="1"/>
  <c r="J167" i="1"/>
  <c r="A167" i="1" s="1"/>
  <c r="J215" i="1"/>
  <c r="A215" i="1" s="1"/>
  <c r="J136" i="1"/>
  <c r="A136" i="1" s="1"/>
  <c r="J9" i="1"/>
  <c r="A9" i="1" s="1"/>
  <c r="J140" i="1"/>
  <c r="A140" i="1" s="1"/>
  <c r="J38" i="1"/>
  <c r="A38" i="1" s="1"/>
  <c r="J223" i="1"/>
  <c r="A223" i="1" s="1"/>
  <c r="J171" i="1"/>
  <c r="A171" i="1" s="1"/>
  <c r="J273" i="1"/>
  <c r="A273" i="1" s="1"/>
  <c r="M113" i="1"/>
  <c r="L113" i="1"/>
  <c r="L188" i="1"/>
  <c r="J261" i="1"/>
  <c r="A261" i="1" s="1"/>
  <c r="A153" i="1"/>
  <c r="J125" i="1"/>
  <c r="A125" i="1" s="1"/>
  <c r="J119" i="1"/>
  <c r="A119" i="1" s="1"/>
  <c r="J25" i="1"/>
  <c r="A25" i="1" s="1"/>
  <c r="J194" i="1"/>
  <c r="A194" i="1" s="1"/>
  <c r="J24" i="1"/>
  <c r="A24" i="1" s="1"/>
  <c r="J202" i="1"/>
  <c r="A202" i="1" s="1"/>
  <c r="J211" i="1"/>
  <c r="A211" i="1" s="1"/>
  <c r="J129" i="1"/>
  <c r="A129" i="1" s="1"/>
  <c r="J270" i="1"/>
  <c r="A270" i="1" s="1"/>
  <c r="J73" i="1"/>
  <c r="A73" i="1" s="1"/>
  <c r="J197" i="1"/>
  <c r="A197" i="1" s="1"/>
  <c r="J182" i="1"/>
  <c r="A182" i="1" s="1"/>
  <c r="J59" i="1"/>
  <c r="A59" i="1" s="1"/>
  <c r="J57" i="1"/>
  <c r="A57" i="1" s="1"/>
  <c r="J58" i="1"/>
  <c r="A58" i="1" s="1"/>
  <c r="M8" i="1"/>
  <c r="L15" i="1"/>
  <c r="J224" i="1"/>
  <c r="A224" i="1" s="1"/>
  <c r="J141" i="1"/>
  <c r="A141" i="1" s="1"/>
  <c r="J54" i="1"/>
  <c r="A54" i="1" s="1"/>
  <c r="J247" i="1"/>
  <c r="A247" i="1" s="1"/>
  <c r="J41" i="1"/>
  <c r="A41" i="1" s="1"/>
  <c r="K8" i="1"/>
  <c r="J42" i="1"/>
  <c r="A42" i="1" s="1"/>
  <c r="J214" i="1"/>
  <c r="A214" i="1" s="1"/>
  <c r="J225" i="1"/>
  <c r="A225" i="1" s="1"/>
  <c r="J198" i="1"/>
  <c r="A198" i="1" s="1"/>
  <c r="J274" i="1"/>
  <c r="A274" i="1" s="1"/>
  <c r="J36" i="1"/>
  <c r="A36" i="1" s="1"/>
  <c r="N8" i="1"/>
  <c r="N313" i="1" s="1"/>
  <c r="J206" i="1"/>
  <c r="A206" i="1" s="1"/>
  <c r="J138" i="1"/>
  <c r="A138" i="1" s="1"/>
  <c r="J124" i="1"/>
  <c r="A124" i="1" s="1"/>
  <c r="K32" i="1"/>
  <c r="J32" i="1" s="1"/>
  <c r="A32" i="1" s="1"/>
  <c r="L40" i="1"/>
  <c r="J40" i="1" s="1"/>
  <c r="A40" i="1" s="1"/>
  <c r="K132" i="1"/>
  <c r="J132" i="1" s="1"/>
  <c r="A132" i="1" s="1"/>
  <c r="J133" i="1"/>
  <c r="A133" i="1" s="1"/>
  <c r="J328" i="1"/>
  <c r="L234" i="1"/>
  <c r="J185" i="1"/>
  <c r="A185" i="1" s="1"/>
  <c r="M283" i="1"/>
  <c r="M282" i="1" s="1"/>
  <c r="M234" i="1"/>
  <c r="M233" i="1" s="1"/>
  <c r="J128" i="1"/>
  <c r="A128" i="1" s="1"/>
  <c r="Z313" i="1"/>
  <c r="Y8" i="1"/>
  <c r="AK154" i="1"/>
  <c r="A152" i="1" l="1"/>
  <c r="A148" i="1"/>
  <c r="J188" i="1"/>
  <c r="A188" i="1" s="1"/>
  <c r="J81" i="1"/>
  <c r="A81" i="1" s="1"/>
  <c r="K80" i="1"/>
  <c r="J113" i="1"/>
  <c r="A113" i="1" s="1"/>
  <c r="J160" i="1"/>
  <c r="A160" i="1" s="1"/>
  <c r="L14" i="1"/>
  <c r="J15" i="1"/>
  <c r="A15" i="1" s="1"/>
  <c r="M232" i="1"/>
  <c r="M313" i="1" s="1"/>
  <c r="M369" i="1" s="1"/>
  <c r="L233" i="1"/>
  <c r="L232" i="1" s="1"/>
  <c r="J234" i="1"/>
  <c r="A234" i="1" s="1"/>
  <c r="K282" i="1"/>
  <c r="J283" i="1"/>
  <c r="A283" i="1" s="1"/>
  <c r="Y313" i="1"/>
  <c r="AK8" i="1"/>
  <c r="AK313" i="1" s="1"/>
  <c r="K79" i="1" l="1"/>
  <c r="J79" i="1" s="1"/>
  <c r="A79" i="1" s="1"/>
  <c r="J80" i="1"/>
  <c r="A80" i="1" s="1"/>
  <c r="M325" i="1"/>
  <c r="M327" i="1" s="1"/>
  <c r="J14" i="1"/>
  <c r="A14" i="1" s="1"/>
  <c r="L8" i="1"/>
  <c r="J8" i="1" s="1"/>
  <c r="A8" i="1" s="1"/>
  <c r="J159" i="1"/>
  <c r="A159" i="1" s="1"/>
  <c r="J158" i="1"/>
  <c r="A158" i="1" s="1"/>
  <c r="J233" i="1"/>
  <c r="A233" i="1" s="1"/>
  <c r="J282" i="1"/>
  <c r="A282" i="1" s="1"/>
  <c r="K232" i="1"/>
  <c r="K313" i="1" l="1"/>
  <c r="K369" i="1" s="1"/>
  <c r="L313" i="1"/>
  <c r="L369" i="1" s="1"/>
  <c r="J232" i="1"/>
  <c r="A232" i="1" s="1"/>
  <c r="J313" i="1" l="1"/>
  <c r="J369" i="1" s="1"/>
  <c r="L325" i="1"/>
  <c r="L327" i="1" s="1"/>
  <c r="H333" i="1"/>
  <c r="K325" i="1"/>
  <c r="K327" i="1" s="1"/>
  <c r="J325" i="1" l="1"/>
  <c r="J327" i="1" s="1"/>
  <c r="A313" i="1"/>
  <c r="K371" i="1"/>
  <c r="M371" i="1"/>
  <c r="J372" i="1"/>
  <c r="J371" i="1" s="1"/>
  <c r="L371" i="1"/>
</calcChain>
</file>

<file path=xl/comments1.xml><?xml version="1.0" encoding="utf-8"?>
<comments xmlns="http://schemas.openxmlformats.org/spreadsheetml/2006/main">
  <authors>
    <author>User</author>
  </authors>
  <commentList>
    <comment ref="G70" authorId="0">
      <text>
        <r>
          <rPr>
            <b/>
            <sz val="8"/>
            <color indexed="81"/>
            <rFont val="Tahoma"/>
            <family val="2"/>
            <charset val="204"/>
          </rPr>
          <t>User:</t>
        </r>
        <r>
          <rPr>
            <sz val="8"/>
            <color indexed="81"/>
            <rFont val="Tahoma"/>
            <family val="2"/>
            <charset val="204"/>
          </rPr>
          <t xml:space="preserve">
КФК та програма невідомо</t>
        </r>
      </text>
    </comment>
    <comment ref="K108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(1) - 41053900</t>
        </r>
      </text>
    </comment>
    <comment ref="L108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(1) - 41053900</t>
        </r>
      </text>
    </comment>
    <comment ref="K16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41053900</t>
        </r>
      </text>
    </comment>
    <comment ref="K218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41053900</t>
        </r>
      </text>
    </comment>
    <comment ref="K27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41053900</t>
        </r>
      </text>
    </comment>
    <comment ref="L27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41053900</t>
        </r>
      </text>
    </comment>
    <comment ref="K279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41053900</t>
        </r>
      </text>
    </comment>
    <comment ref="L279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41053900</t>
        </r>
      </text>
    </comment>
    <comment ref="K31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41053900</t>
        </r>
      </text>
    </comment>
    <comment ref="L31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41053900</t>
        </r>
      </text>
    </comment>
  </commentList>
</comments>
</file>

<file path=xl/sharedStrings.xml><?xml version="1.0" encoding="utf-8"?>
<sst xmlns="http://schemas.openxmlformats.org/spreadsheetml/2006/main" count="1000" uniqueCount="333">
  <si>
    <t>Загальний фонд</t>
  </si>
  <si>
    <t>Спеціальний фонд</t>
  </si>
  <si>
    <t>Управління освіти  виконавчого комітету                      Новомосковської міської ради</t>
  </si>
  <si>
    <t>Виконавчий комітет  Новомосковської міської ради</t>
  </si>
  <si>
    <t>Усього:</t>
  </si>
  <si>
    <t>грн</t>
  </si>
  <si>
    <t>відхилення від попереднього рішення</t>
  </si>
  <si>
    <t>ПРОФІНАНСОВАНО</t>
  </si>
  <si>
    <t>у т..ч. кредиторська заборгованість на 01.01.2011</t>
  </si>
  <si>
    <t>Управління житлово-комунального господарства та капітального будівництва Новомосковської міської ради</t>
  </si>
  <si>
    <t>РАЗОМ</t>
  </si>
  <si>
    <t>кредиторка</t>
  </si>
  <si>
    <t>п</t>
  </si>
  <si>
    <t>10</t>
  </si>
  <si>
    <t>змагання</t>
  </si>
  <si>
    <t>стипендії кращим спортсменам</t>
  </si>
  <si>
    <t>ДЮСШ "Україна"</t>
  </si>
  <si>
    <t>Управління праці та соціального захисту населення м.Новомосковська</t>
  </si>
  <si>
    <t>попередне рішення</t>
  </si>
  <si>
    <t>1050</t>
  </si>
  <si>
    <t>у тому числі за рахунок субвенції з обласного бюджету</t>
  </si>
  <si>
    <t>сумма изменений</t>
  </si>
  <si>
    <t>у тому числі за рахунок субвенції з державного бюджету місцевим бюджетам</t>
  </si>
  <si>
    <t>Програма підтримки заходів призову по мобілізації, на військову службу за контрактом, на строкову військову службу та забезпечення територіальної оборони м.Новомосковськ на 2017-2021 роки</t>
  </si>
  <si>
    <t>0829</t>
  </si>
  <si>
    <t>0210000</t>
  </si>
  <si>
    <t>0200000</t>
  </si>
  <si>
    <t>0800000</t>
  </si>
  <si>
    <t>0810000</t>
  </si>
  <si>
    <t>0813032</t>
  </si>
  <si>
    <t>3032</t>
  </si>
  <si>
    <t>Надання пільг окремим категоріям громадян з оплати послуг зв`язку</t>
  </si>
  <si>
    <t>0813033</t>
  </si>
  <si>
    <t>3033</t>
  </si>
  <si>
    <t>0813035</t>
  </si>
  <si>
    <t>3035</t>
  </si>
  <si>
    <t>0813160</t>
  </si>
  <si>
    <t>3160</t>
  </si>
  <si>
    <t>0212111</t>
  </si>
  <si>
    <t>2111</t>
  </si>
  <si>
    <t>Первинна медична допомога населенню, що надається центрами первинної медичної (медико-санітарної) допомоги</t>
  </si>
  <si>
    <t>0212010</t>
  </si>
  <si>
    <t>5011</t>
  </si>
  <si>
    <t>5031</t>
  </si>
  <si>
    <t>0215061</t>
  </si>
  <si>
    <t>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</si>
  <si>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</si>
  <si>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5062</t>
  </si>
  <si>
    <t>0213112</t>
  </si>
  <si>
    <t>3112</t>
  </si>
  <si>
    <t>0213121</t>
  </si>
  <si>
    <t>3121</t>
  </si>
  <si>
    <t>0600000</t>
  </si>
  <si>
    <t>0610000</t>
  </si>
  <si>
    <t>0611010</t>
  </si>
  <si>
    <t>Надання дошкільної освіти</t>
  </si>
  <si>
    <t>0615031</t>
  </si>
  <si>
    <t>0613140</t>
  </si>
  <si>
    <t>3140</t>
  </si>
  <si>
    <t>1200000</t>
  </si>
  <si>
    <t>1210000</t>
  </si>
  <si>
    <t>1216015</t>
  </si>
  <si>
    <t>6015</t>
  </si>
  <si>
    <t>Забезпечення надійної та безперебійної експлуатації ліфтів</t>
  </si>
  <si>
    <t>1216020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</si>
  <si>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</si>
  <si>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</si>
  <si>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</si>
  <si>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</si>
  <si>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</si>
  <si>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0217670</t>
  </si>
  <si>
    <t>7670</t>
  </si>
  <si>
    <t>Внески до статутного капіталу суб`єктів господарювання</t>
  </si>
  <si>
    <t>Організація та проведення громадських робіт</t>
  </si>
  <si>
    <t>0219770</t>
  </si>
  <si>
    <t>9770</t>
  </si>
  <si>
    <t>Інші субвенції з місцевого бюджету</t>
  </si>
  <si>
    <t>1211010</t>
  </si>
  <si>
    <t>1212010</t>
  </si>
  <si>
    <t>1217310</t>
  </si>
  <si>
    <t>7310</t>
  </si>
  <si>
    <t>Будівництво об`єктів житлово-комунального господарства</t>
  </si>
  <si>
    <t xml:space="preserve">  Програма створення та використання матеріальних резервів для запобігання ліквідації надзвичайних ситуацій техногенного і природного характеру та їх наслідків у місті Новомосковську на 2018-2022 р.р.</t>
  </si>
  <si>
    <t>Інші заходи у сфері соціального захисту і соціального забезпечення</t>
  </si>
  <si>
    <t>0726</t>
  </si>
  <si>
    <t>0217322</t>
  </si>
  <si>
    <t>7322</t>
  </si>
  <si>
    <t>Будівництво медичних установ та закладів</t>
  </si>
  <si>
    <t>1210160</t>
  </si>
  <si>
    <t>0160</t>
  </si>
  <si>
    <t>0111</t>
  </si>
  <si>
    <t>Керівництво і управління у відповідній сфері у містах (місті Києві), селищах, селах, об`єднаних територіальних громадах</t>
  </si>
  <si>
    <t>1217363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</si>
  <si>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</si>
  <si>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</si>
  <si>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0219800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</si>
  <si>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</si>
  <si>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</si>
  <si>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0210150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</si>
  <si>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</si>
  <si>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</si>
  <si>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0824</t>
  </si>
  <si>
    <t>Реалізація проектів в рамках Надзвичайної кредитної програми для відновлення України</t>
  </si>
  <si>
    <t>0217130</t>
  </si>
  <si>
    <t>7130</t>
  </si>
  <si>
    <t>0421</t>
  </si>
  <si>
    <t>Здійснення заходів із землеустрою</t>
  </si>
  <si>
    <t>0212100</t>
  </si>
  <si>
    <t>2100</t>
  </si>
  <si>
    <t>0722</t>
  </si>
  <si>
    <t>Стоматологічна допомога населенню</t>
  </si>
  <si>
    <t>Найменування місцевої/регіональної програми</t>
  </si>
  <si>
    <t>Дата та номер документа, яким затверджено місцеву регіональну програму</t>
  </si>
  <si>
    <t>Усього</t>
  </si>
  <si>
    <t>усього</t>
  </si>
  <si>
    <t>у тому числі бюджет розвитку</t>
  </si>
  <si>
    <t>Програма фінансової підтримки комунальних підприємств, установ та закладів Новомоскосвської міської ради на 2019-2021 роки</t>
  </si>
  <si>
    <t>Проведення навчально-тренувальних зборів і змагань з неолімпійських видів спорту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</si>
  <si>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</si>
  <si>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0960</t>
  </si>
  <si>
    <t>Надання позашкільної освіти позашкільними закладами освіти, заходи із позашкільної роботи з дітьми</t>
  </si>
  <si>
    <t>від 10.06.2019 року №893</t>
  </si>
  <si>
    <t>Програма сприяння діяльності об"єднань співвласників багатоквартирних будинків, житлово- будівельних кооперативів міста Новомосковська на 2020-2023 роки</t>
  </si>
  <si>
    <t>Програма "Місцеві стимули для медичних працівників КЗ "Новомосковська ЦМЛ" на 2019-2021 роки" в редакції рішення міської ради від 12.11.2019 року № 1056</t>
  </si>
  <si>
    <t>від 30.11.2018 року № 775, від 12.11.2019 року № 1056</t>
  </si>
  <si>
    <t>від 13.12.2019 року № 1087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</si>
  <si>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</si>
  <si>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0610</t>
  </si>
  <si>
    <t>Інша діяльність пов"язана з експлуатацією об"єктів житлово-комунального господарства</t>
  </si>
  <si>
    <t>1213242</t>
  </si>
  <si>
    <t>0610160</t>
  </si>
  <si>
    <t>1216013</t>
  </si>
  <si>
    <t>6013</t>
  </si>
  <si>
    <t>Забезпечення діяльності водопровідно-каналізаційного господарства</t>
  </si>
  <si>
    <t>1217324</t>
  </si>
  <si>
    <t>7324</t>
  </si>
  <si>
    <t>Будівництво установ та закладів культури</t>
  </si>
  <si>
    <t>1014030</t>
  </si>
  <si>
    <t>4030</t>
  </si>
  <si>
    <t>Забезпечення діяльності бібліотек</t>
  </si>
  <si>
    <t>у тому числі за рахунок субвенції з районного бюджету</t>
  </si>
  <si>
    <t>Керуючий справами</t>
  </si>
  <si>
    <t>Програма підтримки населення в енергозбереженні житлового сектора міста Новомосковська до 2021 року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</si>
  <si>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</si>
  <si>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мат допом наша219 +обл субв26</t>
  </si>
  <si>
    <t>Фінансове управління виконавчого комітету Новомосковської міської ради</t>
  </si>
  <si>
    <t>0620</t>
  </si>
  <si>
    <t>0810</t>
  </si>
  <si>
    <t>0490</t>
  </si>
  <si>
    <t>0443</t>
  </si>
  <si>
    <t>0456</t>
  </si>
  <si>
    <t>0180</t>
  </si>
  <si>
    <t>0910</t>
  </si>
  <si>
    <t>0921</t>
  </si>
  <si>
    <t>1090</t>
  </si>
  <si>
    <t>1040</t>
  </si>
  <si>
    <t>0731</t>
  </si>
  <si>
    <t>Код програмної класифікації видатків та кредитування місцевого бюджету</t>
  </si>
  <si>
    <t>Проведення навчально-тренувальних зборів і змагань з олімпійських видів спорту</t>
  </si>
  <si>
    <t>Заходи державної політики з питань дітей та їх соціального захисту</t>
  </si>
  <si>
    <t>1000000</t>
  </si>
  <si>
    <t>1010000</t>
  </si>
  <si>
    <t>Утримання та навчально-тренувальна робота комунальних дитячо-юнацьких спортивних шкіл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</si>
  <si>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</si>
  <si>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1010</t>
  </si>
  <si>
    <t>Багатопрофільна стаціонарна медична допомога населенню</t>
  </si>
  <si>
    <t>Підтримка спорту вищих досягнень та організацій, які здійснюють фізкультурно-спортивну діяльність в регіоні</t>
  </si>
  <si>
    <t>2010</t>
  </si>
  <si>
    <t>1070</t>
  </si>
  <si>
    <t>Компенсаційні виплати на пільговий проїзд автомобільним транспортом окремим категоріям громадян</t>
  </si>
  <si>
    <t>Компенсаційні виплати за пільговий проїзд окремих категорій громадян на залізничному транспорті</t>
  </si>
  <si>
    <t>проверка отклонения</t>
  </si>
  <si>
    <t>Програма децентралізації теплопостачання в місті Новомосковську</t>
  </si>
  <si>
    <t>02</t>
  </si>
  <si>
    <t>08</t>
  </si>
  <si>
    <t>06</t>
  </si>
  <si>
    <t>12</t>
  </si>
  <si>
    <t>37</t>
  </si>
  <si>
    <t>1217321</t>
  </si>
  <si>
    <t>7321</t>
  </si>
  <si>
    <t>Будівництво освітніх установ та закладів</t>
  </si>
  <si>
    <t>0213242</t>
  </si>
  <si>
    <t>3242</t>
  </si>
  <si>
    <t>0813242</t>
  </si>
  <si>
    <t>1014081</t>
  </si>
  <si>
    <t>4081</t>
  </si>
  <si>
    <t>Забезпечення діяльності інших закладів в галузі культури і мистецтва</t>
  </si>
  <si>
    <t>0813210</t>
  </si>
  <si>
    <t>3210</t>
  </si>
  <si>
    <t>0990</t>
  </si>
  <si>
    <t>Інші програми та заходи у сфері освіти</t>
  </si>
  <si>
    <t>4082</t>
  </si>
  <si>
    <t>1014082</t>
  </si>
  <si>
    <t>Інші заходи в галузі культури і мистецтва</t>
  </si>
  <si>
    <t>1217461</t>
  </si>
  <si>
    <t>Утримання та розвиток автомобільних доріг та дорожньої інфраструктури за рахунок коштів місцевого бюджету</t>
  </si>
  <si>
    <t>Природоохоронні заходи за рахунок цільових фондів</t>
  </si>
  <si>
    <t>0540</t>
  </si>
  <si>
    <t>1216011</t>
  </si>
  <si>
    <t>6011</t>
  </si>
  <si>
    <t>Експлуатація та технічне обслуговування житлового фонду</t>
  </si>
  <si>
    <t>0217640</t>
  </si>
  <si>
    <t>7640</t>
  </si>
  <si>
    <t>0470</t>
  </si>
  <si>
    <t>Заходи з енергозбереження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</si>
  <si>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</si>
  <si>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0640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</si>
  <si>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</si>
  <si>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</si>
  <si>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</si>
  <si>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</si>
  <si>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0213111</t>
  </si>
  <si>
    <t>у тому числі за рахунок субвенції з державного бюджету</t>
  </si>
  <si>
    <t>від 18.12.2017 року № 484</t>
  </si>
  <si>
    <t>від 12.03.2018 року № 573</t>
  </si>
  <si>
    <t>1216090</t>
  </si>
  <si>
    <t>6090</t>
  </si>
  <si>
    <t>Інша діяльність у сфері житлово-комунального господарства</t>
  </si>
  <si>
    <t>0810160</t>
  </si>
  <si>
    <t>0218120</t>
  </si>
  <si>
    <t>8120</t>
  </si>
  <si>
    <t>Заходи з організації рятування на водах</t>
  </si>
  <si>
    <t>від 21.12.2016 року № 222</t>
  </si>
  <si>
    <t>Програма "Місцеві стимули для медичних працівників КНП "Новомосковській МЦ ПМСД" до 2024 року</t>
  </si>
  <si>
    <t>від 12.11.2019 року № 1058</t>
  </si>
  <si>
    <t xml:space="preserve">Програма "Здоров"я населення м.Новомосковськ на період до 2024 року"
</t>
  </si>
  <si>
    <t>від 12.11.2019 року № 1057</t>
  </si>
  <si>
    <t>Міська цільова програма "Партиципаторне бюджетування (бюджет участі) у м.Новомосковську на 2019-2022 роки"</t>
  </si>
  <si>
    <t>Програма  зайнятості населення міста Новомосковська на 2018-2022 роки</t>
  </si>
  <si>
    <t>Програма розвитку та фінансової підтримки комунального некомерційного підприємства "Новомосковська центральна міська лікарня Новомосковської міської ради" на 2020-2022 роки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</si>
  <si>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</si>
  <si>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</si>
  <si>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(код бюджету)</t>
  </si>
  <si>
    <t>3700000</t>
  </si>
  <si>
    <t>Фінансове управління  Новомосковської міської ради</t>
  </si>
  <si>
    <t>3710000</t>
  </si>
  <si>
    <t>3710160</t>
  </si>
  <si>
    <t>0212144</t>
  </si>
  <si>
    <t>2144</t>
  </si>
  <si>
    <t>0763</t>
  </si>
  <si>
    <t>Централізовані заходи з лікування хворих на цукровий та нецукровий діабет</t>
  </si>
  <si>
    <t>Будівництво інших об"єктів комунальної власності</t>
  </si>
  <si>
    <t>від 28.02.2020 року №1193</t>
  </si>
  <si>
    <t>0217363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</si>
  <si>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</si>
  <si>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</si>
  <si>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</si>
  <si>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</si>
  <si>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04582000000</t>
  </si>
  <si>
    <t>від 27.03.2020 року № 1223</t>
  </si>
  <si>
    <t>Програма профілактики та лікування стоматологічних захворювань комунальним підприємством "Новомосковська міська стоматологічна поліклініка" Новомосковської міської ради" на 2020-2022 року</t>
  </si>
  <si>
    <t>від 30.01.2020 року № 1134; від 25.09.2020 року № 1369</t>
  </si>
  <si>
    <t>Програма охорони, збереження та використання об'єктів культурної спадщини на 2021-2025 р.р.</t>
  </si>
  <si>
    <t>від 29.05.2020 року№ 1262</t>
  </si>
  <si>
    <t>Програма реалізації стратегії національно-патріотичного виховання в м.Новомосковську на 2021 -2025 роки</t>
  </si>
  <si>
    <t>від 29.05.2020 року № 1263</t>
  </si>
  <si>
    <t>від 27.03.2020 року № 1224</t>
  </si>
  <si>
    <t>Комплексна Програма розвитку освіти м.Новомосковська на 2021-2025 роки</t>
  </si>
  <si>
    <t>Програма реформування і розвитку житлово-комунального господарства м.Новомосковська на 2021-2025 роки</t>
  </si>
  <si>
    <t>від 25.09.2020 року № 1376</t>
  </si>
  <si>
    <t>Програма соціального захисту населення міста Новомосковська на 2021 -2025 р.р.</t>
  </si>
  <si>
    <t>у тому числі за виплату муніципальної доплати молодим спеціалістам</t>
  </si>
  <si>
    <t>Утримання та забезпечення діяльності центрів соціальних служб</t>
  </si>
  <si>
    <t>0611021</t>
  </si>
  <si>
    <t>1021</t>
  </si>
  <si>
    <t>Надання загальної середньої освіти закладами загальної середньої освіти</t>
  </si>
  <si>
    <t>0611070</t>
  </si>
  <si>
    <t>0611142</t>
  </si>
  <si>
    <t>0611151</t>
  </si>
  <si>
    <t>Забезпечення діяльності інклюзивно-ресурсних центрів за рахунок коштів місцевого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</si>
  <si>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</si>
  <si>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</si>
  <si>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1211021</t>
  </si>
  <si>
    <t xml:space="preserve"> від 24.12.2020 року № 26</t>
  </si>
  <si>
    <t>Програма "Соціальна підтримка сімей, дітей та молоді у м.Новомосковську на 2021-2025 роки"</t>
  </si>
  <si>
    <t>від 24.07.2020 року № 1310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</si>
  <si>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</si>
  <si>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1015011</t>
  </si>
  <si>
    <t>1015012</t>
  </si>
  <si>
    <t>1015061</t>
  </si>
  <si>
    <t>1015062</t>
  </si>
  <si>
    <t>Управління  культури, спорту та туризму виконавчого комітету  Новомсковської міської ради</t>
  </si>
  <si>
    <r>
      <t xml:space="preserve">Проверка равенства колонок L и M
</t>
    </r>
    <r>
      <rPr>
        <b/>
        <u/>
        <sz val="12"/>
        <color indexed="61"/>
        <rFont val="Times New Roman"/>
        <family val="1"/>
        <charset val="204"/>
      </rPr>
      <t xml:space="preserve">В КОЛОНКЕ </t>
    </r>
    <r>
      <rPr>
        <b/>
        <i/>
        <u/>
        <sz val="12"/>
        <color indexed="61"/>
        <rFont val="Times New Roman"/>
        <family val="1"/>
        <charset val="204"/>
      </rPr>
      <t>Н</t>
    </r>
    <r>
      <rPr>
        <b/>
        <u/>
        <sz val="12"/>
        <color indexed="61"/>
        <rFont val="Times New Roman"/>
        <family val="1"/>
        <charset val="204"/>
      </rPr>
      <t xml:space="preserve"> ДОЛЖНО БЫТЬ </t>
    </r>
    <r>
      <rPr>
        <b/>
        <i/>
        <u/>
        <sz val="12"/>
        <color indexed="61"/>
        <rFont val="Times New Roman"/>
        <family val="1"/>
        <charset val="204"/>
      </rPr>
      <t>0</t>
    </r>
  </si>
  <si>
    <t>0215011</t>
  </si>
  <si>
    <t>у тому числі на виплату муніципальної доплати молодим спеціалістам</t>
  </si>
  <si>
    <t>від 10.06.2019 року № 917</t>
  </si>
  <si>
    <t>Начальник фінансового управління</t>
  </si>
  <si>
    <t>Наталія КОВТУНЕНКО</t>
  </si>
  <si>
    <t>Яків КЛИМЕНОВ</t>
  </si>
  <si>
    <t>0619770</t>
  </si>
  <si>
    <t>Програма"Управління місцевим боргом бюджету Новомосковської міської територіальної громади на 2021-2026 роки"</t>
  </si>
  <si>
    <t>3718600</t>
  </si>
  <si>
    <t>8600</t>
  </si>
  <si>
    <t>0170</t>
  </si>
  <si>
    <t>Обслуговування місцевого боргу</t>
  </si>
  <si>
    <t>0611210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</si>
  <si>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</si>
  <si>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</si>
  <si>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0611154</t>
  </si>
  <si>
    <t>0611061</t>
  </si>
  <si>
    <t>у тому числі за рахунок залишку коштів за освітньою субвенцією</t>
  </si>
  <si>
    <t>0611181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</si>
  <si>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`Нова українська школа`</t>
  </si>
  <si>
    <t>0611182</t>
  </si>
  <si>
    <t>Виконання заходів, спрямованих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</si>
  <si>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у тому числі за рахунок запозичення</t>
  </si>
  <si>
    <t>1011080</t>
  </si>
  <si>
    <t>1080</t>
  </si>
  <si>
    <t>Надання спеціальної освіти мистецькими школами</t>
  </si>
  <si>
    <t>0217350</t>
  </si>
  <si>
    <t>Розроблення схем планування та забудови територій (містобудівної документації)</t>
  </si>
  <si>
    <t>Міська комплексна Програма "Розвиток соціальних послуг з реалізації права дитини на виховання в сім"ї у м.Новомосковську на 2021-2025 роки"</t>
  </si>
  <si>
    <t>від 30.06.2021року № 436</t>
  </si>
  <si>
    <t>1017324</t>
  </si>
  <si>
    <t>Секретар міської ради</t>
  </si>
  <si>
    <t>Володимир АРУТЮНОВ</t>
  </si>
  <si>
    <t>1217325</t>
  </si>
  <si>
    <t>Будівництво1 споруд, установ та закладів фізичної культури і спорту</t>
  </si>
  <si>
    <t>1217130</t>
  </si>
  <si>
    <t>0216083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</si>
  <si>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</si>
  <si>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1216017</t>
  </si>
  <si>
    <t>Інша діяльність, пов'язана з експлуатацією об`єктів житлово-комунального господарства</t>
  </si>
  <si>
    <t>Програма охорони навколишнього природного середовища м.Новомосковська на 2021-2025 роки</t>
  </si>
  <si>
    <t>Розподіл витрат бюджету Новомосковської міської територіальної громади на реалізацію місцевих / регіональних програм у 2022 році</t>
  </si>
  <si>
    <t xml:space="preserve">Програма соціально-економічного та культурного розвитку міста Новомосковська на 2022 рік </t>
  </si>
  <si>
    <t xml:space="preserve">від _____2021р.             року №____   </t>
  </si>
  <si>
    <t>від _________2021 року № _____</t>
  </si>
  <si>
    <t>Програми раціонального використання території та комплексного містобудівного розвитку м. Новомосковськ на 2021 - 2025 роки</t>
  </si>
  <si>
    <t>від ______2021року
 № _____</t>
  </si>
  <si>
    <t>Цільова соціальна програма "Молодь Новомосковська на 2012-2021 роки"</t>
  </si>
  <si>
    <t>Міська цільова комплексна Програма розвитку фізичної культури та спорту в Новомосковській міській територіальній громаді на 2022-2025 роки</t>
  </si>
  <si>
    <t>від 05.11.2021 року № 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</si>
</sst>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г_р_н_._-;\-* #,##0.00\ _г_р_н_._-;_-* &quot;-&quot;??\ _г_р_н_._-;_-@_-"/>
  </numFmts>
  <fonts count="61" x14ac:knownFonts="1"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9"/>
      <name val="Bookman Old Style"/>
      <family val="1"/>
      <charset val="204"/>
    </font>
    <font>
      <b/>
      <sz val="9"/>
      <name val="Bookman Old Style"/>
      <family val="1"/>
      <charset val="204"/>
    </font>
    <font>
      <b/>
      <sz val="12"/>
      <name val="Bookman Old Style"/>
      <family val="1"/>
      <charset val="204"/>
    </font>
    <font>
      <sz val="12"/>
      <name val="Bookman Old Style"/>
      <family val="1"/>
      <charset val="204"/>
    </font>
    <font>
      <b/>
      <sz val="12"/>
      <color indexed="12"/>
      <name val="Bookman Old Style"/>
      <family val="1"/>
      <charset val="204"/>
    </font>
    <font>
      <sz val="12"/>
      <color indexed="12"/>
      <name val="Bookman Old Style"/>
      <family val="1"/>
      <charset val="204"/>
    </font>
    <font>
      <b/>
      <sz val="12"/>
      <color indexed="10"/>
      <name val="Bookman Old Style"/>
      <family val="1"/>
      <charset val="204"/>
    </font>
    <font>
      <sz val="12"/>
      <color indexed="10"/>
      <name val="Bookman Old Style"/>
      <family val="1"/>
      <charset val="204"/>
    </font>
    <font>
      <b/>
      <sz val="14"/>
      <name val="Bookman Old Style"/>
      <family val="1"/>
      <charset val="204"/>
    </font>
    <font>
      <sz val="14"/>
      <name val="Bookman Old Style"/>
      <family val="1"/>
      <charset val="204"/>
    </font>
    <font>
      <b/>
      <i/>
      <sz val="14"/>
      <name val="Bookman Old Style"/>
      <family val="1"/>
      <charset val="204"/>
    </font>
    <font>
      <i/>
      <sz val="14"/>
      <name val="Bookman Old Style"/>
      <family val="1"/>
      <charset val="204"/>
    </font>
    <font>
      <b/>
      <sz val="12"/>
      <color indexed="10"/>
      <name val="Bookman Old Style"/>
      <family val="1"/>
      <charset val="204"/>
    </font>
    <font>
      <sz val="12"/>
      <color indexed="10"/>
      <name val="Bookman Old Style"/>
      <family val="1"/>
      <charset val="204"/>
    </font>
    <font>
      <b/>
      <sz val="12"/>
      <color indexed="30"/>
      <name val="Bookman Old Style"/>
      <family val="1"/>
      <charset val="204"/>
    </font>
    <font>
      <sz val="12"/>
      <color indexed="30"/>
      <name val="Bookman Old Style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12"/>
      <color indexed="53"/>
      <name val="Times New Roman"/>
      <family val="1"/>
      <charset val="204"/>
    </font>
    <font>
      <b/>
      <sz val="12"/>
      <color indexed="14"/>
      <name val="Times New Roman"/>
      <family val="1"/>
      <charset val="204"/>
    </font>
    <font>
      <b/>
      <sz val="12"/>
      <color indexed="17"/>
      <name val="Times New Roman"/>
      <family val="1"/>
      <charset val="204"/>
    </font>
    <font>
      <b/>
      <sz val="12"/>
      <color indexed="61"/>
      <name val="Times New Roman"/>
      <family val="1"/>
      <charset val="204"/>
    </font>
    <font>
      <b/>
      <u/>
      <sz val="12"/>
      <color indexed="61"/>
      <name val="Times New Roman"/>
      <family val="1"/>
      <charset val="204"/>
    </font>
    <font>
      <b/>
      <i/>
      <u/>
      <sz val="12"/>
      <color indexed="61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b/>
      <sz val="12"/>
      <color indexed="53"/>
      <name val="Bookman Old Style"/>
      <family val="1"/>
      <charset val="204"/>
    </font>
    <font>
      <b/>
      <sz val="12"/>
      <color indexed="14"/>
      <name val="Bookman Old Style"/>
      <family val="1"/>
      <charset val="204"/>
    </font>
    <font>
      <b/>
      <sz val="12"/>
      <color indexed="61"/>
      <name val="Bookman Old Style"/>
      <family val="1"/>
      <charset val="204"/>
    </font>
    <font>
      <sz val="11"/>
      <name val="Arial"/>
      <family val="2"/>
      <charset val="204"/>
    </font>
    <font>
      <sz val="11"/>
      <name val="Bookman Old Style"/>
      <family val="1"/>
      <charset val="204"/>
    </font>
    <font>
      <b/>
      <sz val="11"/>
      <color indexed="12"/>
      <name val="Bookman Old Style"/>
      <family val="1"/>
      <charset val="204"/>
    </font>
    <font>
      <b/>
      <sz val="10"/>
      <color indexed="12"/>
      <name val="Bookman Old Style"/>
      <family val="1"/>
      <charset val="204"/>
    </font>
    <font>
      <sz val="10"/>
      <name val="Bookman Old Style"/>
      <family val="1"/>
      <charset val="204"/>
    </font>
    <font>
      <b/>
      <sz val="10"/>
      <name val="Bookman Old Style"/>
      <family val="1"/>
      <charset val="204"/>
    </font>
    <font>
      <b/>
      <sz val="10"/>
      <color indexed="17"/>
      <name val="Bookman Old Style"/>
      <family val="1"/>
      <charset val="204"/>
    </font>
    <font>
      <b/>
      <sz val="10"/>
      <color indexed="61"/>
      <name val="Bookman Old Style"/>
      <family val="1"/>
      <charset val="204"/>
    </font>
    <font>
      <sz val="14"/>
      <color theme="1"/>
      <name val="Times New Roman"/>
      <family val="1"/>
      <charset val="204"/>
    </font>
    <font>
      <b/>
      <i/>
      <sz val="12"/>
      <name val="Bookman Old Style"/>
      <family val="1"/>
      <charset val="204"/>
    </font>
    <font>
      <i/>
      <sz val="12"/>
      <name val="Times New Roman"/>
      <family val="1"/>
      <charset val="204"/>
    </font>
    <font>
      <i/>
      <sz val="12"/>
      <name val="Bookman Old Style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541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>
      <alignment vertical="top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/>
    </xf>
    <xf numFmtId="49" fontId="7" fillId="0" borderId="0" xfId="0" applyNumberFormat="1" applyFont="1" applyFill="1" applyAlignment="1">
      <alignment vertical="top" wrapText="1"/>
    </xf>
    <xf numFmtId="0" fontId="8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vertical="top"/>
    </xf>
    <xf numFmtId="4" fontId="8" fillId="0" borderId="0" xfId="0" applyNumberFormat="1" applyFont="1" applyFill="1"/>
    <xf numFmtId="0" fontId="10" fillId="0" borderId="0" xfId="0" applyFont="1" applyFill="1"/>
    <xf numFmtId="0" fontId="9" fillId="0" borderId="0" xfId="0" applyFont="1" applyFill="1" applyAlignment="1">
      <alignment vertical="top"/>
    </xf>
    <xf numFmtId="0" fontId="9" fillId="0" borderId="0" xfId="0" applyFont="1" applyFill="1"/>
    <xf numFmtId="4" fontId="7" fillId="0" borderId="0" xfId="0" applyNumberFormat="1" applyFont="1" applyFill="1"/>
    <xf numFmtId="0" fontId="12" fillId="0" borderId="0" xfId="0" applyFont="1" applyFill="1"/>
    <xf numFmtId="0" fontId="11" fillId="0" borderId="0" xfId="0" applyFont="1" applyFill="1" applyAlignment="1">
      <alignment vertical="top"/>
    </xf>
    <xf numFmtId="0" fontId="11" fillId="0" borderId="0" xfId="0" applyFont="1" applyFill="1"/>
    <xf numFmtId="0" fontId="8" fillId="0" borderId="0" xfId="0" applyFont="1" applyFill="1" applyAlignment="1">
      <alignment vertical="top"/>
    </xf>
    <xf numFmtId="49" fontId="6" fillId="0" borderId="0" xfId="0" applyNumberFormat="1" applyFont="1" applyFill="1" applyAlignment="1">
      <alignment vertical="top"/>
    </xf>
    <xf numFmtId="49" fontId="6" fillId="0" borderId="0" xfId="0" applyNumberFormat="1" applyFont="1" applyFill="1" applyAlignment="1">
      <alignment horizontal="center" vertical="top"/>
    </xf>
    <xf numFmtId="49" fontId="7" fillId="0" borderId="0" xfId="0" applyNumberFormat="1" applyFont="1" applyFill="1" applyAlignment="1">
      <alignment vertical="top"/>
    </xf>
    <xf numFmtId="49" fontId="9" fillId="0" borderId="0" xfId="0" applyNumberFormat="1" applyFont="1" applyFill="1" applyAlignment="1">
      <alignment vertical="top"/>
    </xf>
    <xf numFmtId="49" fontId="11" fillId="0" borderId="0" xfId="0" applyNumberFormat="1" applyFont="1" applyFill="1" applyAlignment="1">
      <alignment vertical="top"/>
    </xf>
    <xf numFmtId="49" fontId="8" fillId="0" borderId="0" xfId="0" applyNumberFormat="1" applyFont="1" applyFill="1" applyAlignment="1">
      <alignment vertical="top"/>
    </xf>
    <xf numFmtId="2" fontId="13" fillId="0" borderId="0" xfId="0" applyNumberFormat="1" applyFont="1" applyFill="1" applyAlignment="1">
      <alignment vertical="top" wrapText="1"/>
    </xf>
    <xf numFmtId="49" fontId="13" fillId="0" borderId="0" xfId="0" applyNumberFormat="1" applyFont="1" applyFill="1" applyAlignment="1">
      <alignment vertical="top" wrapText="1"/>
    </xf>
    <xf numFmtId="4" fontId="13" fillId="0" borderId="4" xfId="0" applyNumberFormat="1" applyFont="1" applyFill="1" applyBorder="1" applyAlignment="1">
      <alignment horizontal="right" vertical="top" wrapText="1"/>
    </xf>
    <xf numFmtId="4" fontId="13" fillId="0" borderId="5" xfId="0" applyNumberFormat="1" applyFont="1" applyFill="1" applyBorder="1" applyAlignment="1">
      <alignment vertical="top"/>
    </xf>
    <xf numFmtId="4" fontId="13" fillId="0" borderId="1" xfId="0" applyNumberFormat="1" applyFont="1" applyFill="1" applyBorder="1" applyAlignment="1">
      <alignment horizontal="right" vertical="top" wrapText="1"/>
    </xf>
    <xf numFmtId="4" fontId="13" fillId="0" borderId="1" xfId="0" applyNumberFormat="1" applyFont="1" applyFill="1" applyBorder="1" applyAlignment="1">
      <alignment vertical="top"/>
    </xf>
    <xf numFmtId="0" fontId="14" fillId="0" borderId="0" xfId="0" applyFont="1" applyFill="1"/>
    <xf numFmtId="4" fontId="16" fillId="0" borderId="6" xfId="0" applyNumberFormat="1" applyFont="1" applyFill="1" applyBorder="1" applyAlignment="1">
      <alignment horizontal="right" vertical="top" wrapText="1"/>
    </xf>
    <xf numFmtId="4" fontId="14" fillId="0" borderId="8" xfId="0" applyNumberFormat="1" applyFont="1" applyFill="1" applyBorder="1" applyAlignment="1">
      <alignment horizontal="right" vertical="top" wrapText="1"/>
    </xf>
    <xf numFmtId="2" fontId="14" fillId="0" borderId="6" xfId="0" applyNumberFormat="1" applyFont="1" applyFill="1" applyBorder="1" applyAlignment="1">
      <alignment horizontal="right" vertical="top" wrapText="1"/>
    </xf>
    <xf numFmtId="4" fontId="14" fillId="0" borderId="6" xfId="0" applyNumberFormat="1" applyFont="1" applyFill="1" applyBorder="1" applyAlignment="1">
      <alignment horizontal="right" vertical="top" wrapText="1"/>
    </xf>
    <xf numFmtId="4" fontId="14" fillId="0" borderId="1" xfId="0" applyNumberFormat="1" applyFont="1" applyFill="1" applyBorder="1" applyAlignment="1">
      <alignment horizontal="right" vertical="top" wrapText="1"/>
    </xf>
    <xf numFmtId="4" fontId="14" fillId="0" borderId="1" xfId="0" applyNumberFormat="1" applyFont="1" applyFill="1" applyBorder="1" applyAlignment="1">
      <alignment vertical="top"/>
    </xf>
    <xf numFmtId="2" fontId="14" fillId="0" borderId="9" xfId="0" applyNumberFormat="1" applyFont="1" applyFill="1" applyBorder="1" applyAlignment="1">
      <alignment horizontal="right" vertical="top" wrapText="1"/>
    </xf>
    <xf numFmtId="4" fontId="14" fillId="0" borderId="9" xfId="0" applyNumberFormat="1" applyFont="1" applyFill="1" applyBorder="1" applyAlignment="1">
      <alignment horizontal="right" vertical="top" wrapText="1"/>
    </xf>
    <xf numFmtId="2" fontId="14" fillId="0" borderId="11" xfId="0" applyNumberFormat="1" applyFont="1" applyFill="1" applyBorder="1" applyAlignment="1">
      <alignment horizontal="right" vertical="top" wrapText="1"/>
    </xf>
    <xf numFmtId="4" fontId="14" fillId="0" borderId="11" xfId="0" applyNumberFormat="1" applyFont="1" applyFill="1" applyBorder="1" applyAlignment="1">
      <alignment horizontal="right" vertical="top" wrapText="1"/>
    </xf>
    <xf numFmtId="0" fontId="13" fillId="0" borderId="0" xfId="0" applyFont="1" applyFill="1"/>
    <xf numFmtId="4" fontId="14" fillId="0" borderId="14" xfId="0" applyNumberFormat="1" applyFont="1" applyFill="1" applyBorder="1" applyAlignment="1">
      <alignment horizontal="right" vertical="top" wrapText="1"/>
    </xf>
    <xf numFmtId="4" fontId="13" fillId="0" borderId="16" xfId="0" applyNumberFormat="1" applyFont="1" applyFill="1" applyBorder="1" applyAlignment="1">
      <alignment horizontal="right" vertical="top" wrapText="1"/>
    </xf>
    <xf numFmtId="4" fontId="14" fillId="0" borderId="17" xfId="0" applyNumberFormat="1" applyFont="1" applyFill="1" applyBorder="1" applyAlignment="1">
      <alignment horizontal="right" vertical="top" wrapText="1"/>
    </xf>
    <xf numFmtId="4" fontId="14" fillId="0" borderId="16" xfId="0" applyNumberFormat="1" applyFont="1" applyFill="1" applyBorder="1" applyAlignment="1">
      <alignment horizontal="right" vertical="top" wrapText="1"/>
    </xf>
    <xf numFmtId="4" fontId="13" fillId="0" borderId="5" xfId="0" applyNumberFormat="1" applyFont="1" applyFill="1" applyBorder="1" applyAlignment="1">
      <alignment horizontal="center" vertical="top"/>
    </xf>
    <xf numFmtId="4" fontId="13" fillId="0" borderId="1" xfId="0" applyNumberFormat="1" applyFont="1" applyFill="1" applyBorder="1" applyAlignment="1">
      <alignment horizontal="center" vertical="top"/>
    </xf>
    <xf numFmtId="4" fontId="14" fillId="0" borderId="1" xfId="0" quotePrefix="1" applyNumberFormat="1" applyFont="1" applyFill="1" applyBorder="1" applyAlignment="1">
      <alignment horizontal="center" vertical="top"/>
    </xf>
    <xf numFmtId="4" fontId="14" fillId="0" borderId="1" xfId="0" applyNumberFormat="1" applyFont="1" applyFill="1" applyBorder="1" applyAlignment="1">
      <alignment horizontal="center" vertical="top"/>
    </xf>
    <xf numFmtId="4" fontId="13" fillId="0" borderId="5" xfId="0" applyNumberFormat="1" applyFont="1" applyFill="1" applyBorder="1" applyAlignment="1">
      <alignment horizontal="center" wrapText="1"/>
    </xf>
    <xf numFmtId="4" fontId="13" fillId="0" borderId="1" xfId="0" applyNumberFormat="1" applyFont="1" applyFill="1" applyBorder="1" applyAlignment="1">
      <alignment horizontal="center" wrapText="1"/>
    </xf>
    <xf numFmtId="0" fontId="14" fillId="0" borderId="0" xfId="0" applyFont="1" applyFill="1" applyAlignment="1">
      <alignment wrapText="1"/>
    </xf>
    <xf numFmtId="0" fontId="13" fillId="0" borderId="0" xfId="0" applyFont="1" applyFill="1" applyAlignment="1">
      <alignment vertical="top"/>
    </xf>
    <xf numFmtId="0" fontId="8" fillId="0" borderId="0" xfId="0" applyFont="1" applyFill="1" applyAlignment="1">
      <alignment horizontal="right"/>
    </xf>
    <xf numFmtId="0" fontId="10" fillId="0" borderId="0" xfId="0" applyFont="1" applyFill="1" applyAlignment="1">
      <alignment horizontal="right"/>
    </xf>
    <xf numFmtId="4" fontId="15" fillId="0" borderId="16" xfId="0" applyNumberFormat="1" applyFont="1" applyFill="1" applyBorder="1" applyAlignment="1">
      <alignment horizontal="right" vertical="top" wrapText="1"/>
    </xf>
    <xf numFmtId="4" fontId="15" fillId="0" borderId="1" xfId="0" applyNumberFormat="1" applyFont="1" applyFill="1" applyBorder="1" applyAlignment="1">
      <alignment horizontal="center" vertical="top" wrapText="1"/>
    </xf>
    <xf numFmtId="4" fontId="15" fillId="0" borderId="6" xfId="0" applyNumberFormat="1" applyFont="1" applyFill="1" applyBorder="1" applyAlignment="1">
      <alignment horizontal="right" vertical="top" wrapText="1"/>
    </xf>
    <xf numFmtId="4" fontId="15" fillId="0" borderId="1" xfId="0" applyNumberFormat="1" applyFont="1" applyFill="1" applyBorder="1" applyAlignment="1">
      <alignment horizontal="right" vertical="top" wrapText="1"/>
    </xf>
    <xf numFmtId="4" fontId="15" fillId="0" borderId="17" xfId="0" applyNumberFormat="1" applyFont="1" applyFill="1" applyBorder="1" applyAlignment="1">
      <alignment horizontal="right" vertical="top" wrapText="1"/>
    </xf>
    <xf numFmtId="0" fontId="15" fillId="0" borderId="0" xfId="0" applyFont="1" applyFill="1"/>
    <xf numFmtId="4" fontId="13" fillId="0" borderId="6" xfId="0" applyNumberFormat="1" applyFont="1" applyFill="1" applyBorder="1" applyAlignment="1">
      <alignment horizontal="right" vertical="top" wrapText="1"/>
    </xf>
    <xf numFmtId="4" fontId="14" fillId="0" borderId="5" xfId="0" applyNumberFormat="1" applyFont="1" applyFill="1" applyBorder="1" applyAlignment="1">
      <alignment vertical="top"/>
    </xf>
    <xf numFmtId="4" fontId="14" fillId="0" borderId="5" xfId="0" applyNumberFormat="1" applyFont="1" applyFill="1" applyBorder="1" applyAlignment="1">
      <alignment horizontal="center" vertical="top"/>
    </xf>
    <xf numFmtId="4" fontId="14" fillId="0" borderId="1" xfId="0" applyNumberFormat="1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4" fontId="8" fillId="0" borderId="0" xfId="0" applyNumberFormat="1" applyFont="1" applyFill="1" applyAlignment="1">
      <alignment vertical="top"/>
    </xf>
    <xf numFmtId="49" fontId="17" fillId="0" borderId="0" xfId="0" applyNumberFormat="1" applyFont="1" applyFill="1" applyAlignment="1">
      <alignment vertical="top"/>
    </xf>
    <xf numFmtId="0" fontId="18" fillId="0" borderId="0" xfId="0" applyFont="1" applyFill="1"/>
    <xf numFmtId="0" fontId="17" fillId="0" borderId="0" xfId="0" applyFont="1" applyFill="1" applyAlignment="1">
      <alignment vertical="top"/>
    </xf>
    <xf numFmtId="0" fontId="17" fillId="0" borderId="0" xfId="0" applyFont="1" applyFill="1"/>
    <xf numFmtId="49" fontId="19" fillId="0" borderId="0" xfId="0" applyNumberFormat="1" applyFont="1" applyFill="1" applyAlignment="1">
      <alignment vertical="top"/>
    </xf>
    <xf numFmtId="0" fontId="20" fillId="0" borderId="0" xfId="0" applyFont="1" applyFill="1"/>
    <xf numFmtId="0" fontId="19" fillId="0" borderId="0" xfId="0" applyFont="1" applyFill="1"/>
    <xf numFmtId="0" fontId="19" fillId="0" borderId="0" xfId="0" applyFont="1" applyFill="1" applyAlignment="1">
      <alignment vertical="top"/>
    </xf>
    <xf numFmtId="4" fontId="14" fillId="0" borderId="7" xfId="0" applyNumberFormat="1" applyFont="1" applyFill="1" applyBorder="1" applyAlignment="1">
      <alignment horizontal="right" vertical="top" wrapText="1"/>
    </xf>
    <xf numFmtId="2" fontId="16" fillId="0" borderId="16" xfId="0" applyNumberFormat="1" applyFont="1" applyFill="1" applyBorder="1" applyAlignment="1">
      <alignment horizontal="right" vertical="top" wrapText="1"/>
    </xf>
    <xf numFmtId="4" fontId="16" fillId="0" borderId="16" xfId="0" applyNumberFormat="1" applyFont="1" applyFill="1" applyBorder="1" applyAlignment="1">
      <alignment horizontal="right" vertical="top" wrapText="1"/>
    </xf>
    <xf numFmtId="4" fontId="15" fillId="0" borderId="5" xfId="0" applyNumberFormat="1" applyFont="1" applyFill="1" applyBorder="1" applyAlignment="1">
      <alignment vertical="top"/>
    </xf>
    <xf numFmtId="4" fontId="16" fillId="0" borderId="1" xfId="0" applyNumberFormat="1" applyFont="1" applyFill="1" applyBorder="1" applyAlignment="1">
      <alignment horizontal="right" vertical="top" wrapText="1"/>
    </xf>
    <xf numFmtId="4" fontId="15" fillId="0" borderId="1" xfId="0" applyNumberFormat="1" applyFont="1" applyFill="1" applyBorder="1" applyAlignment="1">
      <alignment vertical="top"/>
    </xf>
    <xf numFmtId="0" fontId="16" fillId="0" borderId="0" xfId="0" applyFont="1" applyFill="1"/>
    <xf numFmtId="4" fontId="16" fillId="0" borderId="1" xfId="0" applyNumberFormat="1" applyFont="1" applyFill="1" applyBorder="1" applyAlignment="1">
      <alignment vertical="top"/>
    </xf>
    <xf numFmtId="4" fontId="15" fillId="0" borderId="18" xfId="0" applyNumberFormat="1" applyFont="1" applyFill="1" applyBorder="1" applyAlignment="1">
      <alignment horizontal="right" vertical="top" wrapText="1"/>
    </xf>
    <xf numFmtId="4" fontId="15" fillId="0" borderId="9" xfId="0" applyNumberFormat="1" applyFont="1" applyFill="1" applyBorder="1" applyAlignment="1">
      <alignment horizontal="right" vertical="top" wrapText="1"/>
    </xf>
    <xf numFmtId="4" fontId="16" fillId="0" borderId="9" xfId="0" applyNumberFormat="1" applyFont="1" applyFill="1" applyBorder="1" applyAlignment="1">
      <alignment horizontal="right" vertical="top" wrapText="1"/>
    </xf>
    <xf numFmtId="4" fontId="15" fillId="0" borderId="19" xfId="0" applyNumberFormat="1" applyFont="1" applyFill="1" applyBorder="1" applyAlignment="1">
      <alignment horizontal="right" vertical="top" wrapText="1"/>
    </xf>
    <xf numFmtId="4" fontId="15" fillId="0" borderId="20" xfId="0" applyNumberFormat="1" applyFont="1" applyFill="1" applyBorder="1" applyAlignment="1">
      <alignment horizontal="right" vertical="top" wrapText="1"/>
    </xf>
    <xf numFmtId="4" fontId="13" fillId="0" borderId="9" xfId="0" applyNumberFormat="1" applyFont="1" applyFill="1" applyBorder="1" applyAlignment="1">
      <alignment horizontal="right" vertical="top" wrapText="1"/>
    </xf>
    <xf numFmtId="4" fontId="15" fillId="0" borderId="5" xfId="0" applyNumberFormat="1" applyFont="1" applyFill="1" applyBorder="1" applyAlignment="1">
      <alignment horizontal="center" vertical="top"/>
    </xf>
    <xf numFmtId="4" fontId="16" fillId="0" borderId="1" xfId="0" quotePrefix="1" applyNumberFormat="1" applyFont="1" applyFill="1" applyBorder="1" applyAlignment="1">
      <alignment horizontal="center" vertical="top"/>
    </xf>
    <xf numFmtId="4" fontId="16" fillId="0" borderId="1" xfId="0" applyNumberFormat="1" applyFont="1" applyFill="1" applyBorder="1" applyAlignment="1">
      <alignment horizontal="center" vertical="top"/>
    </xf>
    <xf numFmtId="4" fontId="15" fillId="0" borderId="1" xfId="0" applyNumberFormat="1" applyFont="1" applyFill="1" applyBorder="1" applyAlignment="1">
      <alignment horizontal="center" vertical="top"/>
    </xf>
    <xf numFmtId="4" fontId="16" fillId="0" borderId="11" xfId="0" applyNumberFormat="1" applyFont="1" applyFill="1" applyBorder="1" applyAlignment="1">
      <alignment horizontal="right" vertical="top" wrapText="1"/>
    </xf>
    <xf numFmtId="0" fontId="14" fillId="0" borderId="7" xfId="0" applyFont="1" applyFill="1" applyBorder="1" applyAlignment="1">
      <alignment horizontal="center" vertical="top" wrapText="1"/>
    </xf>
    <xf numFmtId="49" fontId="15" fillId="0" borderId="0" xfId="0" applyNumberFormat="1" applyFont="1" applyFill="1" applyAlignment="1">
      <alignment vertical="top" wrapText="1"/>
    </xf>
    <xf numFmtId="49" fontId="14" fillId="0" borderId="0" xfId="0" applyNumberFormat="1" applyFont="1" applyFill="1" applyAlignment="1">
      <alignment vertical="top" wrapText="1"/>
    </xf>
    <xf numFmtId="49" fontId="13" fillId="0" borderId="0" xfId="0" applyNumberFormat="1" applyFont="1" applyFill="1" applyAlignment="1">
      <alignment vertical="top"/>
    </xf>
    <xf numFmtId="49" fontId="15" fillId="0" borderId="0" xfId="0" applyNumberFormat="1" applyFont="1" applyFill="1" applyAlignment="1">
      <alignment vertical="top"/>
    </xf>
    <xf numFmtId="49" fontId="14" fillId="0" borderId="0" xfId="0" applyNumberFormat="1" applyFont="1" applyFill="1" applyAlignment="1">
      <alignment vertical="top"/>
    </xf>
    <xf numFmtId="4" fontId="16" fillId="0" borderId="5" xfId="0" applyNumberFormat="1" applyFont="1" applyFill="1" applyBorder="1" applyAlignment="1">
      <alignment vertical="top"/>
    </xf>
    <xf numFmtId="4" fontId="13" fillId="0" borderId="0" xfId="0" applyNumberFormat="1" applyFont="1" applyFill="1"/>
    <xf numFmtId="0" fontId="8" fillId="0" borderId="0" xfId="0" applyFont="1" applyFill="1" applyAlignment="1">
      <alignment vertical="justify"/>
    </xf>
    <xf numFmtId="0" fontId="13" fillId="0" borderId="0" xfId="0" applyFont="1" applyFill="1" applyAlignment="1">
      <alignment vertical="justify"/>
    </xf>
    <xf numFmtId="4" fontId="14" fillId="0" borderId="25" xfId="0" applyNumberFormat="1" applyFont="1" applyFill="1" applyBorder="1" applyAlignment="1">
      <alignment horizontal="right" vertical="top" wrapText="1"/>
    </xf>
    <xf numFmtId="0" fontId="14" fillId="0" borderId="6" xfId="0" applyFont="1" applyFill="1" applyBorder="1" applyAlignment="1">
      <alignment horizontal="center" vertical="top" wrapText="1"/>
    </xf>
    <xf numFmtId="0" fontId="14" fillId="0" borderId="9" xfId="0" applyFont="1" applyFill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top" wrapText="1"/>
    </xf>
    <xf numFmtId="0" fontId="16" fillId="0" borderId="9" xfId="0" applyFont="1" applyFill="1" applyBorder="1" applyAlignment="1">
      <alignment horizontal="center" vertical="top" wrapText="1"/>
    </xf>
    <xf numFmtId="0" fontId="15" fillId="0" borderId="20" xfId="0" applyFont="1" applyFill="1" applyBorder="1" applyAlignment="1">
      <alignment horizontal="center" vertical="top" wrapText="1"/>
    </xf>
    <xf numFmtId="0" fontId="15" fillId="0" borderId="9" xfId="0" applyFont="1" applyFill="1" applyBorder="1" applyAlignment="1">
      <alignment horizontal="center" vertical="top" wrapText="1"/>
    </xf>
    <xf numFmtId="0" fontId="16" fillId="0" borderId="11" xfId="0" applyFont="1" applyFill="1" applyBorder="1" applyAlignment="1">
      <alignment horizontal="center" vertical="top" wrapText="1"/>
    </xf>
    <xf numFmtId="0" fontId="13" fillId="0" borderId="4" xfId="0" applyFont="1" applyFill="1" applyBorder="1" applyAlignment="1">
      <alignment horizontal="center" vertical="top" wrapText="1"/>
    </xf>
    <xf numFmtId="0" fontId="15" fillId="0" borderId="6" xfId="0" applyFont="1" applyFill="1" applyBorder="1" applyAlignment="1">
      <alignment horizontal="center" vertical="top" wrapText="1"/>
    </xf>
    <xf numFmtId="0" fontId="13" fillId="0" borderId="16" xfId="0" applyFont="1" applyFill="1" applyBorder="1" applyAlignment="1">
      <alignment horizontal="center" vertical="top" wrapText="1"/>
    </xf>
    <xf numFmtId="0" fontId="13" fillId="0" borderId="20" xfId="0" applyFont="1" applyFill="1" applyBorder="1" applyAlignment="1">
      <alignment horizontal="center" vertical="top" wrapText="1"/>
    </xf>
    <xf numFmtId="0" fontId="16" fillId="0" borderId="16" xfId="0" applyFont="1" applyFill="1" applyBorder="1" applyAlignment="1">
      <alignment horizontal="center" vertical="top" wrapText="1"/>
    </xf>
    <xf numFmtId="0" fontId="14" fillId="0" borderId="16" xfId="0" applyFont="1" applyFill="1" applyBorder="1" applyAlignment="1">
      <alignment horizontal="center" vertical="top" wrapText="1"/>
    </xf>
    <xf numFmtId="0" fontId="14" fillId="0" borderId="14" xfId="0" applyFont="1" applyFill="1" applyBorder="1" applyAlignment="1">
      <alignment horizontal="center" vertical="top" wrapText="1"/>
    </xf>
    <xf numFmtId="0" fontId="16" fillId="0" borderId="6" xfId="0" applyFont="1" applyFill="1" applyBorder="1" applyAlignment="1">
      <alignment horizontal="center" vertical="top" wrapText="1"/>
    </xf>
    <xf numFmtId="4" fontId="14" fillId="0" borderId="16" xfId="0" applyNumberFormat="1" applyFont="1" applyFill="1" applyBorder="1" applyAlignment="1">
      <alignment horizontal="center" vertical="top" wrapText="1"/>
    </xf>
    <xf numFmtId="4" fontId="13" fillId="0" borderId="4" xfId="0" applyNumberFormat="1" applyFont="1" applyFill="1" applyBorder="1" applyAlignment="1">
      <alignment horizontal="right" vertical="justify" wrapText="1"/>
    </xf>
    <xf numFmtId="4" fontId="15" fillId="0" borderId="6" xfId="0" applyNumberFormat="1" applyFont="1" applyFill="1" applyBorder="1" applyAlignment="1">
      <alignment horizontal="right" vertical="justify" wrapText="1"/>
    </xf>
    <xf numFmtId="4" fontId="14" fillId="0" borderId="6" xfId="0" applyNumberFormat="1" applyFont="1" applyFill="1" applyBorder="1" applyAlignment="1">
      <alignment horizontal="right" vertical="justify" wrapText="1"/>
    </xf>
    <xf numFmtId="4" fontId="16" fillId="0" borderId="6" xfId="0" applyNumberFormat="1" applyFont="1" applyFill="1" applyBorder="1" applyAlignment="1">
      <alignment horizontal="right" vertical="justify" wrapText="1"/>
    </xf>
    <xf numFmtId="4" fontId="15" fillId="0" borderId="16" xfId="0" applyNumberFormat="1" applyFont="1" applyFill="1" applyBorder="1" applyAlignment="1">
      <alignment horizontal="right" vertical="justify" wrapText="1"/>
    </xf>
    <xf numFmtId="4" fontId="15" fillId="0" borderId="9" xfId="0" applyNumberFormat="1" applyFont="1" applyFill="1" applyBorder="1" applyAlignment="1">
      <alignment horizontal="right" vertical="justify" wrapText="1"/>
    </xf>
    <xf numFmtId="4" fontId="14" fillId="0" borderId="9" xfId="0" applyNumberFormat="1" applyFont="1" applyFill="1" applyBorder="1" applyAlignment="1">
      <alignment horizontal="right" vertical="justify" wrapText="1"/>
    </xf>
    <xf numFmtId="4" fontId="16" fillId="0" borderId="9" xfId="0" applyNumberFormat="1" applyFont="1" applyFill="1" applyBorder="1" applyAlignment="1">
      <alignment horizontal="right" vertical="justify" wrapText="1"/>
    </xf>
    <xf numFmtId="4" fontId="16" fillId="0" borderId="16" xfId="0" applyNumberFormat="1" applyFont="1" applyFill="1" applyBorder="1" applyAlignment="1">
      <alignment horizontal="right" vertical="justify" wrapText="1"/>
    </xf>
    <xf numFmtId="4" fontId="14" fillId="0" borderId="16" xfId="0" applyNumberFormat="1" applyFont="1" applyFill="1" applyBorder="1" applyAlignment="1">
      <alignment horizontal="right" vertical="justify" wrapText="1"/>
    </xf>
    <xf numFmtId="4" fontId="14" fillId="0" borderId="11" xfId="0" applyNumberFormat="1" applyFont="1" applyFill="1" applyBorder="1" applyAlignment="1">
      <alignment horizontal="right" vertical="justify" wrapText="1"/>
    </xf>
    <xf numFmtId="4" fontId="15" fillId="0" borderId="20" xfId="0" applyNumberFormat="1" applyFont="1" applyFill="1" applyBorder="1" applyAlignment="1">
      <alignment horizontal="right" vertical="justify" wrapText="1"/>
    </xf>
    <xf numFmtId="0" fontId="13" fillId="0" borderId="0" xfId="0" applyFont="1" applyFill="1" applyAlignment="1">
      <alignment horizontal="center" vertical="top"/>
    </xf>
    <xf numFmtId="0" fontId="15" fillId="0" borderId="16" xfId="0" applyFont="1" applyFill="1" applyBorder="1" applyAlignment="1">
      <alignment horizontal="center" vertical="top" wrapText="1"/>
    </xf>
    <xf numFmtId="0" fontId="14" fillId="0" borderId="20" xfId="0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center" vertical="top"/>
    </xf>
    <xf numFmtId="4" fontId="13" fillId="0" borderId="20" xfId="0" applyNumberFormat="1" applyFont="1" applyFill="1" applyBorder="1" applyAlignment="1">
      <alignment horizontal="right" vertical="top" wrapText="1"/>
    </xf>
    <xf numFmtId="0" fontId="10" fillId="0" borderId="0" xfId="0" applyFont="1" applyFill="1" applyAlignment="1">
      <alignment horizontal="center" vertical="top"/>
    </xf>
    <xf numFmtId="14" fontId="13" fillId="0" borderId="4" xfId="0" applyNumberFormat="1" applyFont="1" applyFill="1" applyBorder="1" applyAlignment="1">
      <alignment horizontal="center" vertical="top" wrapText="1"/>
    </xf>
    <xf numFmtId="2" fontId="14" fillId="0" borderId="16" xfId="0" applyNumberFormat="1" applyFont="1" applyFill="1" applyBorder="1" applyAlignment="1">
      <alignment horizontal="right" vertical="top" wrapText="1"/>
    </xf>
    <xf numFmtId="164" fontId="16" fillId="0" borderId="9" xfId="1" applyFont="1" applyFill="1" applyBorder="1" applyAlignment="1">
      <alignment horizontal="right" vertical="top" wrapText="1"/>
    </xf>
    <xf numFmtId="4" fontId="14" fillId="0" borderId="12" xfId="0" applyNumberFormat="1" applyFont="1" applyFill="1" applyBorder="1" applyAlignment="1">
      <alignment horizontal="right" vertical="top" wrapText="1"/>
    </xf>
    <xf numFmtId="2" fontId="15" fillId="0" borderId="0" xfId="0" applyNumberFormat="1" applyFont="1" applyFill="1" applyAlignment="1">
      <alignment vertical="top" wrapText="1"/>
    </xf>
    <xf numFmtId="4" fontId="16" fillId="0" borderId="8" xfId="0" applyNumberFormat="1" applyFont="1" applyFill="1" applyBorder="1" applyAlignment="1">
      <alignment horizontal="right" vertical="top" wrapText="1"/>
    </xf>
    <xf numFmtId="4" fontId="14" fillId="0" borderId="16" xfId="0" applyNumberFormat="1" applyFont="1" applyFill="1" applyBorder="1" applyAlignment="1">
      <alignment vertical="top" wrapText="1"/>
    </xf>
    <xf numFmtId="4" fontId="16" fillId="0" borderId="18" xfId="0" applyNumberFormat="1" applyFont="1" applyFill="1" applyBorder="1" applyAlignment="1">
      <alignment horizontal="right" vertical="top" wrapText="1"/>
    </xf>
    <xf numFmtId="49" fontId="25" fillId="0" borderId="0" xfId="0" applyNumberFormat="1" applyFont="1" applyFill="1" applyAlignment="1">
      <alignment vertical="top" wrapText="1"/>
    </xf>
    <xf numFmtId="49" fontId="25" fillId="0" borderId="0" xfId="0" applyNumberFormat="1" applyFont="1" applyFill="1" applyAlignment="1">
      <alignment horizontal="center" vertical="top" wrapText="1"/>
    </xf>
    <xf numFmtId="49" fontId="26" fillId="0" borderId="0" xfId="0" applyNumberFormat="1" applyFont="1" applyFill="1" applyAlignment="1">
      <alignment horizontal="center" vertical="center" wrapText="1"/>
    </xf>
    <xf numFmtId="2" fontId="27" fillId="0" borderId="0" xfId="0" applyNumberFormat="1" applyFont="1" applyFill="1" applyAlignment="1">
      <alignment vertical="top" wrapText="1"/>
    </xf>
    <xf numFmtId="49" fontId="27" fillId="0" borderId="0" xfId="0" applyNumberFormat="1" applyFont="1" applyFill="1" applyAlignment="1">
      <alignment vertical="top" wrapText="1"/>
    </xf>
    <xf numFmtId="49" fontId="28" fillId="0" borderId="30" xfId="0" applyNumberFormat="1" applyFont="1" applyFill="1" applyBorder="1" applyAlignment="1">
      <alignment horizont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 vertical="justify"/>
    </xf>
    <xf numFmtId="0" fontId="27" fillId="0" borderId="0" xfId="0" applyFont="1" applyFill="1" applyAlignment="1">
      <alignment horizontal="center" vertical="top"/>
    </xf>
    <xf numFmtId="0" fontId="26" fillId="0" borderId="0" xfId="0" applyFont="1" applyFill="1"/>
    <xf numFmtId="0" fontId="30" fillId="0" borderId="0" xfId="0" applyFont="1" applyFill="1" applyAlignment="1">
      <alignment vertical="top"/>
    </xf>
    <xf numFmtId="0" fontId="26" fillId="0" borderId="0" xfId="0" applyFont="1" applyFill="1" applyAlignment="1">
      <alignment vertical="justify"/>
    </xf>
    <xf numFmtId="0" fontId="26" fillId="0" borderId="0" xfId="0" applyFont="1" applyFill="1" applyAlignment="1">
      <alignment horizontal="center" vertical="top"/>
    </xf>
    <xf numFmtId="0" fontId="31" fillId="0" borderId="0" xfId="0" applyFont="1" applyFill="1" applyAlignment="1">
      <alignment horizontal="right"/>
    </xf>
    <xf numFmtId="0" fontId="33" fillId="0" borderId="21" xfId="0" applyFont="1" applyFill="1" applyBorder="1" applyAlignment="1">
      <alignment horizontal="center" vertical="top" wrapText="1"/>
    </xf>
    <xf numFmtId="0" fontId="34" fillId="0" borderId="23" xfId="0" applyFont="1" applyFill="1" applyBorder="1" applyAlignment="1">
      <alignment horizontal="center" vertical="center" wrapText="1"/>
    </xf>
    <xf numFmtId="0" fontId="31" fillId="0" borderId="23" xfId="0" applyFont="1" applyFill="1" applyBorder="1" applyAlignment="1">
      <alignment horizontal="center" vertical="center" wrapText="1"/>
    </xf>
    <xf numFmtId="0" fontId="31" fillId="0" borderId="20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top" wrapText="1"/>
    </xf>
    <xf numFmtId="49" fontId="28" fillId="0" borderId="2" xfId="0" applyNumberFormat="1" applyFont="1" applyFill="1" applyBorder="1" applyAlignment="1">
      <alignment horizontal="center" vertical="top" wrapText="1"/>
    </xf>
    <xf numFmtId="0" fontId="27" fillId="0" borderId="2" xfId="0" applyFont="1" applyFill="1" applyBorder="1" applyAlignment="1">
      <alignment horizontal="center" vertical="top" wrapText="1"/>
    </xf>
    <xf numFmtId="0" fontId="27" fillId="0" borderId="2" xfId="0" applyFont="1" applyFill="1" applyBorder="1" applyAlignment="1">
      <alignment horizontal="center" vertical="justify" wrapText="1"/>
    </xf>
    <xf numFmtId="0" fontId="27" fillId="0" borderId="4" xfId="0" applyFont="1" applyFill="1" applyBorder="1" applyAlignment="1">
      <alignment horizontal="center" vertical="top" wrapText="1"/>
    </xf>
    <xf numFmtId="4" fontId="27" fillId="0" borderId="4" xfId="0" applyNumberFormat="1" applyFont="1" applyFill="1" applyBorder="1" applyAlignment="1">
      <alignment horizontal="right" vertical="justify" wrapText="1"/>
    </xf>
    <xf numFmtId="4" fontId="27" fillId="0" borderId="4" xfId="0" applyNumberFormat="1" applyFont="1" applyFill="1" applyBorder="1" applyAlignment="1">
      <alignment horizontal="right" vertical="top" wrapText="1"/>
    </xf>
    <xf numFmtId="4" fontId="27" fillId="0" borderId="3" xfId="0" applyNumberFormat="1" applyFont="1" applyFill="1" applyBorder="1" applyAlignment="1">
      <alignment horizontal="right" vertical="top" wrapText="1"/>
    </xf>
    <xf numFmtId="49" fontId="35" fillId="0" borderId="7" xfId="0" quotePrefix="1" applyNumberFormat="1" applyFont="1" applyFill="1" applyBorder="1" applyAlignment="1">
      <alignment horizontal="center" vertical="top" wrapText="1"/>
    </xf>
    <xf numFmtId="49" fontId="35" fillId="0" borderId="7" xfId="0" applyNumberFormat="1" applyFont="1" applyFill="1" applyBorder="1" applyAlignment="1">
      <alignment horizontal="center" vertical="top" wrapText="1"/>
    </xf>
    <xf numFmtId="0" fontId="35" fillId="0" borderId="7" xfId="0" applyFont="1" applyFill="1" applyBorder="1" applyAlignment="1">
      <alignment vertical="top" wrapText="1"/>
    </xf>
    <xf numFmtId="0" fontId="35" fillId="0" borderId="7" xfId="0" applyFont="1" applyFill="1" applyBorder="1" applyAlignment="1">
      <alignment horizontal="center" vertical="justify" wrapText="1"/>
    </xf>
    <xf numFmtId="0" fontId="35" fillId="0" borderId="6" xfId="0" applyFont="1" applyFill="1" applyBorder="1" applyAlignment="1">
      <alignment horizontal="center" vertical="top" wrapText="1"/>
    </xf>
    <xf numFmtId="4" fontId="35" fillId="0" borderId="6" xfId="0" applyNumberFormat="1" applyFont="1" applyFill="1" applyBorder="1" applyAlignment="1">
      <alignment horizontal="right" vertical="justify" wrapText="1"/>
    </xf>
    <xf numFmtId="4" fontId="35" fillId="0" borderId="6" xfId="0" applyNumberFormat="1" applyFont="1" applyFill="1" applyBorder="1" applyAlignment="1">
      <alignment horizontal="right" vertical="top" wrapText="1"/>
    </xf>
    <xf numFmtId="4" fontId="35" fillId="0" borderId="8" xfId="0" applyNumberFormat="1" applyFont="1" applyFill="1" applyBorder="1" applyAlignment="1">
      <alignment horizontal="right" vertical="top" wrapText="1"/>
    </xf>
    <xf numFmtId="0" fontId="28" fillId="0" borderId="7" xfId="0" quotePrefix="1" applyFont="1" applyFill="1" applyBorder="1" applyAlignment="1">
      <alignment horizontal="center" vertical="top" wrapText="1"/>
    </xf>
    <xf numFmtId="49" fontId="28" fillId="0" borderId="7" xfId="0" applyNumberFormat="1" applyFont="1" applyFill="1" applyBorder="1" applyAlignment="1">
      <alignment horizontal="center" vertical="top" wrapText="1"/>
    </xf>
    <xf numFmtId="0" fontId="28" fillId="0" borderId="7" xfId="0" applyFont="1" applyFill="1" applyBorder="1" applyAlignment="1">
      <alignment vertical="top" wrapText="1"/>
    </xf>
    <xf numFmtId="0" fontId="28" fillId="0" borderId="7" xfId="0" applyFont="1" applyFill="1" applyBorder="1" applyAlignment="1">
      <alignment horizontal="center" vertical="justify" wrapText="1"/>
    </xf>
    <xf numFmtId="0" fontId="28" fillId="0" borderId="6" xfId="0" applyFont="1" applyFill="1" applyBorder="1" applyAlignment="1">
      <alignment horizontal="center" vertical="top" wrapText="1"/>
    </xf>
    <xf numFmtId="4" fontId="28" fillId="0" borderId="6" xfId="0" applyNumberFormat="1" applyFont="1" applyFill="1" applyBorder="1" applyAlignment="1">
      <alignment horizontal="right" vertical="justify" wrapText="1"/>
    </xf>
    <xf numFmtId="4" fontId="28" fillId="0" borderId="6" xfId="0" applyNumberFormat="1" applyFont="1" applyFill="1" applyBorder="1" applyAlignment="1">
      <alignment horizontal="right" vertical="top" wrapText="1"/>
    </xf>
    <xf numFmtId="2" fontId="28" fillId="0" borderId="6" xfId="0" applyNumberFormat="1" applyFont="1" applyFill="1" applyBorder="1" applyAlignment="1">
      <alignment horizontal="right" vertical="top" wrapText="1"/>
    </xf>
    <xf numFmtId="0" fontId="26" fillId="0" borderId="0" xfId="0" applyFont="1" applyFill="1" applyAlignment="1">
      <alignment horizontal="center"/>
    </xf>
    <xf numFmtId="0" fontId="26" fillId="0" borderId="0" xfId="0" applyFont="1" applyFill="1" applyAlignment="1">
      <alignment horizontal="center" vertical="center"/>
    </xf>
    <xf numFmtId="0" fontId="28" fillId="0" borderId="0" xfId="0" applyFont="1" applyFill="1"/>
    <xf numFmtId="4" fontId="27" fillId="0" borderId="0" xfId="0" applyNumberFormat="1" applyFont="1" applyFill="1"/>
    <xf numFmtId="0" fontId="27" fillId="0" borderId="0" xfId="0" applyFont="1" applyFill="1"/>
    <xf numFmtId="49" fontId="35" fillId="0" borderId="15" xfId="0" applyNumberFormat="1" applyFont="1" applyFill="1" applyBorder="1" applyAlignment="1">
      <alignment horizontal="center" vertical="top" wrapText="1"/>
    </xf>
    <xf numFmtId="0" fontId="35" fillId="0" borderId="15" xfId="0" applyFont="1" applyFill="1" applyBorder="1" applyAlignment="1">
      <alignment vertical="top" wrapText="1"/>
    </xf>
    <xf numFmtId="0" fontId="35" fillId="0" borderId="15" xfId="0" applyFont="1" applyFill="1" applyBorder="1" applyAlignment="1">
      <alignment horizontal="center" vertical="justify" wrapText="1"/>
    </xf>
    <xf numFmtId="0" fontId="35" fillId="0" borderId="16" xfId="0" applyFont="1" applyFill="1" applyBorder="1" applyAlignment="1">
      <alignment horizontal="center" vertical="top" wrapText="1"/>
    </xf>
    <xf numFmtId="4" fontId="35" fillId="0" borderId="16" xfId="0" applyNumberFormat="1" applyFont="1" applyFill="1" applyBorder="1" applyAlignment="1">
      <alignment horizontal="right" vertical="justify" wrapText="1"/>
    </xf>
    <xf numFmtId="4" fontId="35" fillId="0" borderId="16" xfId="0" applyNumberFormat="1" applyFont="1" applyFill="1" applyBorder="1" applyAlignment="1">
      <alignment horizontal="right" vertical="top" wrapText="1"/>
    </xf>
    <xf numFmtId="4" fontId="35" fillId="0" borderId="17" xfId="0" applyNumberFormat="1" applyFont="1" applyFill="1" applyBorder="1" applyAlignment="1">
      <alignment horizontal="right" vertical="top" wrapText="1"/>
    </xf>
    <xf numFmtId="4" fontId="28" fillId="0" borderId="8" xfId="0" applyNumberFormat="1" applyFont="1" applyFill="1" applyBorder="1" applyAlignment="1">
      <alignment horizontal="right" vertical="top" wrapText="1"/>
    </xf>
    <xf numFmtId="4" fontId="28" fillId="0" borderId="7" xfId="0" applyNumberFormat="1" applyFont="1" applyFill="1" applyBorder="1" applyAlignment="1">
      <alignment horizontal="center" vertical="justify" wrapText="1"/>
    </xf>
    <xf numFmtId="4" fontId="28" fillId="0" borderId="6" xfId="0" applyNumberFormat="1" applyFont="1" applyFill="1" applyBorder="1" applyAlignment="1">
      <alignment horizontal="center" vertical="top" wrapText="1"/>
    </xf>
    <xf numFmtId="0" fontId="28" fillId="0" borderId="13" xfId="0" quotePrefix="1" applyFont="1" applyFill="1" applyBorder="1" applyAlignment="1">
      <alignment horizontal="center" vertical="top" wrapText="1"/>
    </xf>
    <xf numFmtId="49" fontId="28" fillId="0" borderId="13" xfId="0" applyNumberFormat="1" applyFont="1" applyFill="1" applyBorder="1" applyAlignment="1">
      <alignment horizontal="center" vertical="top" wrapText="1"/>
    </xf>
    <xf numFmtId="49" fontId="28" fillId="0" borderId="7" xfId="0" quotePrefix="1" applyNumberFormat="1" applyFont="1" applyFill="1" applyBorder="1" applyAlignment="1">
      <alignment horizontal="center" vertical="top" wrapText="1"/>
    </xf>
    <xf numFmtId="2" fontId="35" fillId="0" borderId="0" xfId="0" applyNumberFormat="1" applyFont="1" applyFill="1" applyAlignment="1">
      <alignment vertical="top" wrapText="1"/>
    </xf>
    <xf numFmtId="49" fontId="35" fillId="0" borderId="0" xfId="0" applyNumberFormat="1" applyFont="1" applyFill="1" applyAlignment="1">
      <alignment vertical="top" wrapText="1"/>
    </xf>
    <xf numFmtId="0" fontId="28" fillId="0" borderId="7" xfId="0" quotePrefix="1" applyFont="1" applyFill="1" applyBorder="1" applyAlignment="1">
      <alignment vertical="top" wrapText="1"/>
    </xf>
    <xf numFmtId="0" fontId="28" fillId="0" borderId="7" xfId="0" applyFont="1" applyFill="1" applyBorder="1" applyAlignment="1">
      <alignment horizontal="center" vertical="top" wrapText="1"/>
    </xf>
    <xf numFmtId="0" fontId="36" fillId="0" borderId="7" xfId="0" quotePrefix="1" applyFont="1" applyFill="1" applyBorder="1" applyAlignment="1">
      <alignment horizontal="center" vertical="top" wrapText="1"/>
    </xf>
    <xf numFmtId="49" fontId="36" fillId="0" borderId="7" xfId="0" applyNumberFormat="1" applyFont="1" applyFill="1" applyBorder="1" applyAlignment="1">
      <alignment horizontal="center" vertical="top" wrapText="1"/>
    </xf>
    <xf numFmtId="0" fontId="36" fillId="0" borderId="15" xfId="0" applyFont="1" applyFill="1" applyBorder="1" applyAlignment="1">
      <alignment vertical="top" wrapText="1"/>
    </xf>
    <xf numFmtId="0" fontId="36" fillId="0" borderId="7" xfId="0" applyFont="1" applyFill="1" applyBorder="1" applyAlignment="1">
      <alignment horizontal="center" vertical="top" wrapText="1"/>
    </xf>
    <xf numFmtId="0" fontId="36" fillId="0" borderId="6" xfId="0" applyFont="1" applyFill="1" applyBorder="1" applyAlignment="1">
      <alignment horizontal="center" vertical="top" wrapText="1"/>
    </xf>
    <xf numFmtId="4" fontId="36" fillId="0" borderId="6" xfId="0" applyNumberFormat="1" applyFont="1" applyFill="1" applyBorder="1" applyAlignment="1">
      <alignment horizontal="right" vertical="justify" wrapText="1"/>
    </xf>
    <xf numFmtId="4" fontId="36" fillId="0" borderId="6" xfId="0" applyNumberFormat="1" applyFont="1" applyFill="1" applyBorder="1" applyAlignment="1">
      <alignment horizontal="right" vertical="top" wrapText="1"/>
    </xf>
    <xf numFmtId="2" fontId="36" fillId="0" borderId="6" xfId="0" applyNumberFormat="1" applyFont="1" applyFill="1" applyBorder="1" applyAlignment="1">
      <alignment horizontal="right" vertical="top" wrapText="1"/>
    </xf>
    <xf numFmtId="49" fontId="35" fillId="0" borderId="15" xfId="0" quotePrefix="1" applyNumberFormat="1" applyFont="1" applyFill="1" applyBorder="1" applyAlignment="1">
      <alignment horizontal="center" vertical="top" wrapText="1"/>
    </xf>
    <xf numFmtId="0" fontId="35" fillId="0" borderId="13" xfId="0" applyFont="1" applyFill="1" applyBorder="1" applyAlignment="1">
      <alignment horizontal="center" vertical="justify" wrapText="1"/>
    </xf>
    <xf numFmtId="0" fontId="35" fillId="0" borderId="9" xfId="0" applyFont="1" applyFill="1" applyBorder="1" applyAlignment="1">
      <alignment horizontal="center" vertical="top" wrapText="1"/>
    </xf>
    <xf numFmtId="4" fontId="35" fillId="0" borderId="9" xfId="0" applyNumberFormat="1" applyFont="1" applyFill="1" applyBorder="1" applyAlignment="1">
      <alignment horizontal="right" vertical="justify" wrapText="1"/>
    </xf>
    <xf numFmtId="0" fontId="28" fillId="0" borderId="13" xfId="0" applyFont="1" applyFill="1" applyBorder="1" applyAlignment="1">
      <alignment horizontal="center" vertical="justify" wrapText="1"/>
    </xf>
    <xf numFmtId="0" fontId="28" fillId="0" borderId="9" xfId="0" applyFont="1" applyFill="1" applyBorder="1" applyAlignment="1">
      <alignment horizontal="center" vertical="top" wrapText="1"/>
    </xf>
    <xf numFmtId="4" fontId="28" fillId="0" borderId="9" xfId="0" applyNumberFormat="1" applyFont="1" applyFill="1" applyBorder="1" applyAlignment="1">
      <alignment horizontal="right" vertical="justify" wrapText="1"/>
    </xf>
    <xf numFmtId="4" fontId="28" fillId="0" borderId="9" xfId="0" applyNumberFormat="1" applyFont="1" applyFill="1" applyBorder="1" applyAlignment="1">
      <alignment horizontal="right" vertical="top" wrapText="1"/>
    </xf>
    <xf numFmtId="2" fontId="28" fillId="0" borderId="9" xfId="0" applyNumberFormat="1" applyFont="1" applyFill="1" applyBorder="1" applyAlignment="1">
      <alignment horizontal="right" vertical="top" wrapText="1"/>
    </xf>
    <xf numFmtId="0" fontId="28" fillId="0" borderId="13" xfId="0" applyFont="1" applyFill="1" applyBorder="1" applyAlignment="1">
      <alignment horizontal="center" vertical="top" wrapText="1"/>
    </xf>
    <xf numFmtId="0" fontId="36" fillId="0" borderId="0" xfId="0" applyFont="1" applyFill="1"/>
    <xf numFmtId="49" fontId="27" fillId="0" borderId="2" xfId="0" applyNumberFormat="1" applyFont="1" applyFill="1" applyBorder="1" applyAlignment="1">
      <alignment horizontal="center" vertical="top" wrapText="1"/>
    </xf>
    <xf numFmtId="0" fontId="27" fillId="3" borderId="2" xfId="0" applyFont="1" applyFill="1" applyBorder="1" applyAlignment="1">
      <alignment horizontal="center" vertical="justify" wrapText="1"/>
    </xf>
    <xf numFmtId="0" fontId="28" fillId="0" borderId="13" xfId="0" quotePrefix="1" applyFont="1" applyFill="1" applyBorder="1" applyAlignment="1">
      <alignment vertical="top" wrapText="1"/>
    </xf>
    <xf numFmtId="0" fontId="35" fillId="0" borderId="0" xfId="0" applyFont="1" applyFill="1"/>
    <xf numFmtId="0" fontId="27" fillId="3" borderId="4" xfId="0" applyFont="1" applyFill="1" applyBorder="1" applyAlignment="1">
      <alignment horizontal="center" vertical="top" wrapText="1"/>
    </xf>
    <xf numFmtId="0" fontId="36" fillId="0" borderId="7" xfId="0" applyFont="1" applyFill="1" applyBorder="1" applyAlignment="1">
      <alignment vertical="top" wrapText="1"/>
    </xf>
    <xf numFmtId="0" fontId="36" fillId="0" borderId="13" xfId="0" applyFont="1" applyFill="1" applyBorder="1" applyAlignment="1">
      <alignment horizontal="center" vertical="justify" wrapText="1"/>
    </xf>
    <xf numFmtId="0" fontId="36" fillId="0" borderId="9" xfId="0" applyFont="1" applyFill="1" applyBorder="1" applyAlignment="1">
      <alignment horizontal="center" vertical="top" wrapText="1"/>
    </xf>
    <xf numFmtId="4" fontId="36" fillId="0" borderId="9" xfId="0" applyNumberFormat="1" applyFont="1" applyFill="1" applyBorder="1" applyAlignment="1">
      <alignment horizontal="right" vertical="justify" wrapText="1"/>
    </xf>
    <xf numFmtId="4" fontId="36" fillId="0" borderId="9" xfId="0" applyNumberFormat="1" applyFont="1" applyFill="1" applyBorder="1" applyAlignment="1">
      <alignment horizontal="right" vertical="top" wrapText="1"/>
    </xf>
    <xf numFmtId="0" fontId="36" fillId="0" borderId="13" xfId="0" applyFont="1" applyFill="1" applyBorder="1" applyAlignment="1">
      <alignment horizontal="center" vertical="top" wrapText="1"/>
    </xf>
    <xf numFmtId="0" fontId="35" fillId="0" borderId="13" xfId="0" applyFont="1" applyFill="1" applyBorder="1" applyAlignment="1">
      <alignment horizontal="center" vertical="top" wrapText="1"/>
    </xf>
    <xf numFmtId="49" fontId="35" fillId="0" borderId="13" xfId="0" applyNumberFormat="1" applyFont="1" applyFill="1" applyBorder="1" applyAlignment="1">
      <alignment horizontal="center" vertical="top" wrapText="1"/>
    </xf>
    <xf numFmtId="0" fontId="35" fillId="0" borderId="13" xfId="0" applyFont="1" applyFill="1" applyBorder="1" applyAlignment="1">
      <alignment vertical="top" wrapText="1"/>
    </xf>
    <xf numFmtId="0" fontId="27" fillId="0" borderId="13" xfId="0" applyFont="1" applyFill="1" applyBorder="1" applyAlignment="1">
      <alignment horizontal="center" vertical="top" wrapText="1"/>
    </xf>
    <xf numFmtId="0" fontId="27" fillId="0" borderId="9" xfId="0" applyFont="1" applyFill="1" applyBorder="1" applyAlignment="1">
      <alignment horizontal="center" vertical="top" wrapText="1"/>
    </xf>
    <xf numFmtId="4" fontId="35" fillId="0" borderId="9" xfId="0" applyNumberFormat="1" applyFont="1" applyFill="1" applyBorder="1" applyAlignment="1">
      <alignment horizontal="right" vertical="top" wrapText="1"/>
    </xf>
    <xf numFmtId="0" fontId="28" fillId="0" borderId="12" xfId="0" quotePrefix="1" applyFont="1" applyFill="1" applyBorder="1" applyAlignment="1">
      <alignment horizontal="center" vertical="top" wrapText="1"/>
    </xf>
    <xf numFmtId="0" fontId="28" fillId="0" borderId="12" xfId="0" applyFont="1" applyFill="1" applyBorder="1" applyAlignment="1">
      <alignment horizontal="center" vertical="top" wrapText="1"/>
    </xf>
    <xf numFmtId="49" fontId="28" fillId="0" borderId="12" xfId="0" applyNumberFormat="1" applyFont="1" applyFill="1" applyBorder="1" applyAlignment="1">
      <alignment horizontal="center" vertical="top" wrapText="1"/>
    </xf>
    <xf numFmtId="0" fontId="28" fillId="0" borderId="12" xfId="0" applyFont="1" applyFill="1" applyBorder="1" applyAlignment="1">
      <alignment vertical="top" wrapText="1"/>
    </xf>
    <xf numFmtId="0" fontId="28" fillId="0" borderId="11" xfId="0" applyFont="1" applyFill="1" applyBorder="1" applyAlignment="1">
      <alignment horizontal="center" vertical="top" wrapText="1"/>
    </xf>
    <xf numFmtId="4" fontId="28" fillId="0" borderId="11" xfId="0" applyNumberFormat="1" applyFont="1" applyFill="1" applyBorder="1" applyAlignment="1">
      <alignment horizontal="right" vertical="top" wrapText="1"/>
    </xf>
    <xf numFmtId="0" fontId="35" fillId="0" borderId="23" xfId="0" applyFont="1" applyFill="1" applyBorder="1" applyAlignment="1">
      <alignment horizontal="center" vertical="justify" wrapText="1"/>
    </xf>
    <xf numFmtId="0" fontId="35" fillId="0" borderId="20" xfId="0" applyFont="1" applyFill="1" applyBorder="1" applyAlignment="1">
      <alignment horizontal="center" vertical="top" wrapText="1"/>
    </xf>
    <xf numFmtId="4" fontId="35" fillId="0" borderId="20" xfId="0" applyNumberFormat="1" applyFont="1" applyFill="1" applyBorder="1" applyAlignment="1">
      <alignment horizontal="right" vertical="justify" wrapText="1"/>
    </xf>
    <xf numFmtId="4" fontId="35" fillId="0" borderId="20" xfId="0" applyNumberFormat="1" applyFont="1" applyFill="1" applyBorder="1" applyAlignment="1">
      <alignment horizontal="right" vertical="top" wrapText="1"/>
    </xf>
    <xf numFmtId="49" fontId="28" fillId="0" borderId="12" xfId="0" quotePrefix="1" applyNumberFormat="1" applyFont="1" applyFill="1" applyBorder="1" applyAlignment="1">
      <alignment horizontal="center" vertical="top" wrapText="1"/>
    </xf>
    <xf numFmtId="0" fontId="28" fillId="0" borderId="12" xfId="0" applyFont="1" applyFill="1" applyBorder="1" applyAlignment="1">
      <alignment horizontal="center" vertical="justify" wrapText="1"/>
    </xf>
    <xf numFmtId="0" fontId="28" fillId="0" borderId="15" xfId="0" applyFont="1" applyFill="1" applyBorder="1" applyAlignment="1">
      <alignment horizontal="center" vertical="justify" wrapText="1"/>
    </xf>
    <xf numFmtId="0" fontId="28" fillId="0" borderId="16" xfId="0" applyFont="1" applyFill="1" applyBorder="1" applyAlignment="1">
      <alignment horizontal="center" vertical="top" wrapText="1"/>
    </xf>
    <xf numFmtId="4" fontId="28" fillId="0" borderId="16" xfId="0" applyNumberFormat="1" applyFont="1" applyFill="1" applyBorder="1" applyAlignment="1">
      <alignment horizontal="right" vertical="justify" wrapText="1"/>
    </xf>
    <xf numFmtId="4" fontId="28" fillId="0" borderId="16" xfId="0" applyNumberFormat="1" applyFont="1" applyFill="1" applyBorder="1" applyAlignment="1">
      <alignment horizontal="right" vertical="top" wrapText="1"/>
    </xf>
    <xf numFmtId="4" fontId="35" fillId="0" borderId="19" xfId="0" applyNumberFormat="1" applyFont="1" applyFill="1" applyBorder="1" applyAlignment="1">
      <alignment horizontal="right" vertical="top" wrapText="1"/>
    </xf>
    <xf numFmtId="4" fontId="28" fillId="0" borderId="11" xfId="0" applyNumberFormat="1" applyFont="1" applyFill="1" applyBorder="1" applyAlignment="1">
      <alignment horizontal="right" vertical="justify" wrapText="1"/>
    </xf>
    <xf numFmtId="0" fontId="35" fillId="0" borderId="7" xfId="0" applyFont="1" applyFill="1" applyBorder="1" applyAlignment="1">
      <alignment horizontal="center" vertical="top" wrapText="1"/>
    </xf>
    <xf numFmtId="4" fontId="35" fillId="0" borderId="7" xfId="0" applyNumberFormat="1" applyFont="1" applyFill="1" applyBorder="1" applyAlignment="1">
      <alignment horizontal="right" vertical="top" wrapText="1"/>
    </xf>
    <xf numFmtId="49" fontId="35" fillId="0" borderId="23" xfId="0" applyNumberFormat="1" applyFont="1" applyFill="1" applyBorder="1" applyAlignment="1">
      <alignment horizontal="center" vertical="top" wrapText="1"/>
    </xf>
    <xf numFmtId="0" fontId="35" fillId="0" borderId="23" xfId="0" applyFont="1" applyFill="1" applyBorder="1" applyAlignment="1">
      <alignment vertical="top" wrapText="1"/>
    </xf>
    <xf numFmtId="0" fontId="28" fillId="0" borderId="15" xfId="0" applyFont="1" applyFill="1" applyBorder="1" applyAlignment="1">
      <alignment horizontal="center" vertical="top" wrapText="1"/>
    </xf>
    <xf numFmtId="0" fontId="28" fillId="0" borderId="7" xfId="0" applyFont="1" applyFill="1" applyBorder="1" applyAlignment="1">
      <alignment horizontal="left" vertical="center" wrapText="1"/>
    </xf>
    <xf numFmtId="4" fontId="28" fillId="0" borderId="7" xfId="0" applyNumberFormat="1" applyFont="1" applyFill="1" applyBorder="1" applyAlignment="1">
      <alignment horizontal="right" vertical="top" wrapText="1"/>
    </xf>
    <xf numFmtId="4" fontId="28" fillId="0" borderId="14" xfId="0" applyNumberFormat="1" applyFont="1" applyFill="1" applyBorder="1" applyAlignment="1">
      <alignment horizontal="right" vertical="top" wrapText="1"/>
    </xf>
    <xf numFmtId="49" fontId="28" fillId="0" borderId="15" xfId="0" applyNumberFormat="1" applyFont="1" applyFill="1" applyBorder="1" applyAlignment="1">
      <alignment horizontal="center" vertical="top" wrapText="1"/>
    </xf>
    <xf numFmtId="0" fontId="27" fillId="0" borderId="15" xfId="0" applyFont="1" applyFill="1" applyBorder="1" applyAlignment="1">
      <alignment horizontal="center" vertical="top" wrapText="1"/>
    </xf>
    <xf numFmtId="0" fontId="27" fillId="0" borderId="15" xfId="0" applyFont="1" applyFill="1" applyBorder="1" applyAlignment="1">
      <alignment horizontal="center" vertical="justify" wrapText="1"/>
    </xf>
    <xf numFmtId="0" fontId="27" fillId="0" borderId="16" xfId="0" applyFont="1" applyFill="1" applyBorder="1" applyAlignment="1">
      <alignment horizontal="center" vertical="top" wrapText="1"/>
    </xf>
    <xf numFmtId="4" fontId="27" fillId="0" borderId="16" xfId="0" applyNumberFormat="1" applyFont="1" applyFill="1" applyBorder="1" applyAlignment="1">
      <alignment horizontal="right" vertical="justify" wrapText="1"/>
    </xf>
    <xf numFmtId="4" fontId="27" fillId="0" borderId="16" xfId="0" applyNumberFormat="1" applyFont="1" applyFill="1" applyBorder="1" applyAlignment="1">
      <alignment horizontal="right" vertical="top" wrapText="1"/>
    </xf>
    <xf numFmtId="4" fontId="28" fillId="0" borderId="10" xfId="0" applyNumberFormat="1" applyFont="1" applyFill="1" applyBorder="1" applyAlignment="1">
      <alignment horizontal="right" vertical="top" wrapText="1"/>
    </xf>
    <xf numFmtId="0" fontId="36" fillId="0" borderId="7" xfId="0" applyFont="1" applyFill="1" applyBorder="1" applyAlignment="1">
      <alignment horizontal="center" vertical="justify" wrapText="1"/>
    </xf>
    <xf numFmtId="0" fontId="28" fillId="0" borderId="15" xfId="0" applyFont="1" applyFill="1" applyBorder="1" applyAlignment="1">
      <alignment horizontal="left" vertical="center" wrapText="1"/>
    </xf>
    <xf numFmtId="0" fontId="36" fillId="0" borderId="15" xfId="0" applyFont="1" applyFill="1" applyBorder="1" applyAlignment="1">
      <alignment horizontal="center" vertical="top" wrapText="1"/>
    </xf>
    <xf numFmtId="49" fontId="36" fillId="0" borderId="15" xfId="0" applyNumberFormat="1" applyFont="1" applyFill="1" applyBorder="1" applyAlignment="1">
      <alignment horizontal="center" vertical="top" wrapText="1"/>
    </xf>
    <xf numFmtId="0" fontId="36" fillId="0" borderId="23" xfId="0" applyFont="1" applyFill="1" applyBorder="1"/>
    <xf numFmtId="0" fontId="36" fillId="0" borderId="16" xfId="0" applyFont="1" applyFill="1" applyBorder="1" applyAlignment="1">
      <alignment horizontal="center" vertical="top" wrapText="1"/>
    </xf>
    <xf numFmtId="4" fontId="36" fillId="0" borderId="16" xfId="0" applyNumberFormat="1" applyFont="1" applyFill="1" applyBorder="1" applyAlignment="1">
      <alignment horizontal="right" vertical="justify" wrapText="1"/>
    </xf>
    <xf numFmtId="4" fontId="36" fillId="0" borderId="16" xfId="0" applyNumberFormat="1" applyFont="1" applyFill="1" applyBorder="1" applyAlignment="1">
      <alignment horizontal="right" vertical="top" wrapText="1"/>
    </xf>
    <xf numFmtId="49" fontId="33" fillId="0" borderId="0" xfId="0" applyNumberFormat="1" applyFont="1" applyFill="1" applyAlignment="1">
      <alignment vertical="top" wrapText="1"/>
    </xf>
    <xf numFmtId="0" fontId="28" fillId="0" borderId="24" xfId="0" applyFont="1" applyFill="1" applyBorder="1" applyAlignment="1">
      <alignment horizontal="center" vertical="justify" wrapText="1"/>
    </xf>
    <xf numFmtId="0" fontId="28" fillId="0" borderId="22" xfId="0" applyFont="1" applyFill="1" applyBorder="1" applyAlignment="1">
      <alignment horizontal="center" vertical="top" wrapText="1"/>
    </xf>
    <xf numFmtId="4" fontId="27" fillId="0" borderId="22" xfId="0" applyNumberFormat="1" applyFont="1" applyFill="1" applyBorder="1" applyAlignment="1">
      <alignment horizontal="right" wrapText="1"/>
    </xf>
    <xf numFmtId="0" fontId="31" fillId="0" borderId="0" xfId="0" applyFont="1" applyFill="1" applyAlignment="1">
      <alignment horizontal="center"/>
    </xf>
    <xf numFmtId="0" fontId="31" fillId="0" borderId="0" xfId="0" applyFont="1" applyFill="1" applyAlignment="1">
      <alignment vertical="top"/>
    </xf>
    <xf numFmtId="0" fontId="31" fillId="0" borderId="0" xfId="0" applyFont="1" applyFill="1" applyAlignment="1">
      <alignment vertical="justify"/>
    </xf>
    <xf numFmtId="0" fontId="31" fillId="0" borderId="0" xfId="0" applyFont="1" applyFill="1" applyAlignment="1">
      <alignment horizontal="center" vertical="top"/>
    </xf>
    <xf numFmtId="0" fontId="31" fillId="0" borderId="0" xfId="0" applyFont="1" applyFill="1"/>
    <xf numFmtId="4" fontId="31" fillId="0" borderId="0" xfId="0" applyNumberFormat="1" applyFont="1" applyFill="1"/>
    <xf numFmtId="0" fontId="28" fillId="0" borderId="0" xfId="0" applyFont="1" applyFill="1" applyAlignment="1">
      <alignment wrapText="1"/>
    </xf>
    <xf numFmtId="49" fontId="37" fillId="0" borderId="0" xfId="0" applyNumberFormat="1" applyFont="1" applyFill="1" applyAlignment="1">
      <alignment vertical="top" wrapText="1"/>
    </xf>
    <xf numFmtId="49" fontId="38" fillId="0" borderId="0" xfId="0" applyNumberFormat="1" applyFont="1" applyFill="1" applyAlignment="1">
      <alignment vertical="top" wrapText="1"/>
    </xf>
    <xf numFmtId="49" fontId="31" fillId="0" borderId="0" xfId="0" applyNumberFormat="1" applyFont="1" applyFill="1" applyAlignment="1">
      <alignment vertical="top" wrapText="1"/>
    </xf>
    <xf numFmtId="49" fontId="39" fillId="0" borderId="0" xfId="0" applyNumberFormat="1" applyFont="1" applyFill="1" applyAlignment="1">
      <alignment vertical="top" wrapText="1"/>
    </xf>
    <xf numFmtId="0" fontId="33" fillId="0" borderId="0" xfId="0" applyFont="1" applyFill="1" applyAlignment="1">
      <alignment vertical="top" wrapText="1"/>
    </xf>
    <xf numFmtId="0" fontId="31" fillId="0" borderId="0" xfId="0" applyFont="1" applyFill="1" applyAlignment="1">
      <alignment horizontal="right" vertical="justify"/>
    </xf>
    <xf numFmtId="4" fontId="33" fillId="0" borderId="0" xfId="0" applyNumberFormat="1" applyFont="1" applyFill="1"/>
    <xf numFmtId="0" fontId="37" fillId="0" borderId="0" xfId="0" applyFont="1" applyFill="1"/>
    <xf numFmtId="0" fontId="37" fillId="0" borderId="0" xfId="0" applyFont="1" applyFill="1" applyAlignment="1">
      <alignment vertical="top"/>
    </xf>
    <xf numFmtId="0" fontId="37" fillId="0" borderId="0" xfId="0" applyFont="1" applyFill="1" applyAlignment="1">
      <alignment horizontal="right" vertical="justify"/>
    </xf>
    <xf numFmtId="0" fontId="37" fillId="0" borderId="0" xfId="0" applyFont="1" applyFill="1" applyAlignment="1">
      <alignment horizontal="center" vertical="top"/>
    </xf>
    <xf numFmtId="4" fontId="37" fillId="0" borderId="0" xfId="0" applyNumberFormat="1" applyFont="1" applyFill="1" applyAlignment="1">
      <alignment horizontal="right" vertical="justify"/>
    </xf>
    <xf numFmtId="4" fontId="37" fillId="0" borderId="0" xfId="0" applyNumberFormat="1" applyFont="1" applyFill="1"/>
    <xf numFmtId="0" fontId="38" fillId="0" borderId="0" xfId="0" applyFont="1" applyFill="1"/>
    <xf numFmtId="0" fontId="40" fillId="0" borderId="0" xfId="0" applyFont="1" applyFill="1" applyAlignment="1">
      <alignment vertical="top" wrapText="1"/>
    </xf>
    <xf numFmtId="0" fontId="38" fillId="0" borderId="0" xfId="0" applyFont="1" applyFill="1" applyAlignment="1">
      <alignment horizontal="right" vertical="justify"/>
    </xf>
    <xf numFmtId="0" fontId="38" fillId="0" borderId="0" xfId="0" applyFont="1" applyFill="1" applyAlignment="1">
      <alignment horizontal="center" vertical="top"/>
    </xf>
    <xf numFmtId="4" fontId="40" fillId="0" borderId="0" xfId="0" applyNumberFormat="1" applyFont="1" applyFill="1"/>
    <xf numFmtId="0" fontId="39" fillId="0" borderId="0" xfId="0" applyFont="1" applyFill="1"/>
    <xf numFmtId="0" fontId="39" fillId="0" borderId="0" xfId="0" applyFont="1" applyFill="1" applyAlignment="1">
      <alignment vertical="top"/>
    </xf>
    <xf numFmtId="0" fontId="41" fillId="0" borderId="1" xfId="0" applyFont="1" applyFill="1" applyBorder="1" applyAlignment="1">
      <alignment horizontal="right" vertical="justify"/>
    </xf>
    <xf numFmtId="0" fontId="39" fillId="0" borderId="27" xfId="0" applyFont="1" applyFill="1" applyBorder="1" applyAlignment="1">
      <alignment horizontal="center" vertical="top"/>
    </xf>
    <xf numFmtId="4" fontId="41" fillId="0" borderId="1" xfId="0" applyNumberFormat="1" applyFont="1" applyFill="1" applyBorder="1"/>
    <xf numFmtId="0" fontId="31" fillId="0" borderId="1" xfId="0" applyFont="1" applyFill="1" applyBorder="1" applyAlignment="1">
      <alignment horizontal="right" vertical="justify"/>
    </xf>
    <xf numFmtId="0" fontId="31" fillId="0" borderId="26" xfId="0" applyFont="1" applyFill="1" applyBorder="1" applyAlignment="1">
      <alignment horizontal="center" vertical="top"/>
    </xf>
    <xf numFmtId="4" fontId="33" fillId="0" borderId="1" xfId="0" applyNumberFormat="1" applyFont="1" applyFill="1" applyBorder="1" applyAlignment="1">
      <alignment horizontal="right" vertical="justify"/>
    </xf>
    <xf numFmtId="4" fontId="33" fillId="0" borderId="1" xfId="0" applyNumberFormat="1" applyFont="1" applyFill="1" applyBorder="1"/>
    <xf numFmtId="0" fontId="31" fillId="0" borderId="29" xfId="0" applyFont="1" applyFill="1" applyBorder="1" applyAlignment="1">
      <alignment horizontal="center" vertical="top"/>
    </xf>
    <xf numFmtId="4" fontId="34" fillId="0" borderId="1" xfId="0" applyNumberFormat="1" applyFont="1" applyFill="1" applyBorder="1" applyAlignment="1">
      <alignment horizontal="right" vertical="center"/>
    </xf>
    <xf numFmtId="0" fontId="31" fillId="0" borderId="28" xfId="0" applyFont="1" applyFill="1" applyBorder="1" applyAlignment="1">
      <alignment horizontal="center" vertical="top"/>
    </xf>
    <xf numFmtId="0" fontId="31" fillId="0" borderId="0" xfId="0" applyFont="1" applyFill="1" applyBorder="1" applyAlignment="1">
      <alignment vertical="top"/>
    </xf>
    <xf numFmtId="0" fontId="31" fillId="0" borderId="0" xfId="0" applyFont="1" applyFill="1" applyBorder="1" applyAlignment="1">
      <alignment horizontal="right" vertical="justify"/>
    </xf>
    <xf numFmtId="4" fontId="33" fillId="0" borderId="31" xfId="0" applyNumberFormat="1" applyFont="1" applyFill="1" applyBorder="1" applyAlignment="1">
      <alignment horizontal="right" vertical="justify"/>
    </xf>
    <xf numFmtId="0" fontId="31" fillId="0" borderId="0" xfId="0" applyFont="1" applyFill="1" applyBorder="1" applyAlignment="1">
      <alignment horizontal="center" vertical="top"/>
    </xf>
    <xf numFmtId="4" fontId="34" fillId="0" borderId="1" xfId="0" applyNumberFormat="1" applyFont="1" applyFill="1" applyBorder="1"/>
    <xf numFmtId="4" fontId="34" fillId="0" borderId="5" xfId="0" applyNumberFormat="1" applyFont="1" applyFill="1" applyBorder="1"/>
    <xf numFmtId="0" fontId="26" fillId="0" borderId="0" xfId="0" applyFont="1" applyFill="1" applyAlignment="1">
      <alignment vertical="top"/>
    </xf>
    <xf numFmtId="0" fontId="26" fillId="0" borderId="0" xfId="0" applyFont="1" applyFill="1" applyBorder="1" applyAlignment="1">
      <alignment horizontal="right" vertical="justify"/>
    </xf>
    <xf numFmtId="0" fontId="26" fillId="0" borderId="0" xfId="0" applyFont="1" applyFill="1" applyBorder="1" applyAlignment="1">
      <alignment horizontal="center" vertical="top"/>
    </xf>
    <xf numFmtId="0" fontId="44" fillId="0" borderId="0" xfId="0" applyFont="1" applyFill="1" applyBorder="1" applyAlignment="1">
      <alignment horizontal="right" vertical="justify"/>
    </xf>
    <xf numFmtId="0" fontId="26" fillId="0" borderId="28" xfId="0" applyFont="1" applyFill="1" applyBorder="1" applyAlignment="1">
      <alignment horizontal="center" vertical="top"/>
    </xf>
    <xf numFmtId="4" fontId="33" fillId="0" borderId="32" xfId="0" applyNumberFormat="1" applyFont="1" applyFill="1" applyBorder="1" applyAlignment="1">
      <alignment horizontal="right" vertical="justify"/>
    </xf>
    <xf numFmtId="4" fontId="34" fillId="0" borderId="33" xfId="0" applyNumberFormat="1" applyFont="1" applyFill="1" applyBorder="1"/>
    <xf numFmtId="0" fontId="26" fillId="0" borderId="0" xfId="0" applyFont="1" applyFill="1" applyAlignment="1">
      <alignment horizontal="right" vertical="justify"/>
    </xf>
    <xf numFmtId="0" fontId="34" fillId="0" borderId="0" xfId="0" applyFont="1" applyFill="1" applyAlignment="1">
      <alignment horizontal="right"/>
    </xf>
    <xf numFmtId="0" fontId="34" fillId="0" borderId="0" xfId="0" applyFont="1" applyFill="1" applyBorder="1" applyAlignment="1">
      <alignment horizontal="center" vertical="top"/>
    </xf>
    <xf numFmtId="0" fontId="34" fillId="0" borderId="0" xfId="0" applyFont="1" applyFill="1" applyAlignment="1">
      <alignment horizontal="right" vertical="justify"/>
    </xf>
    <xf numFmtId="0" fontId="45" fillId="0" borderId="0" xfId="0" applyFont="1" applyFill="1" applyAlignment="1">
      <alignment horizontal="right" vertical="justify"/>
    </xf>
    <xf numFmtId="0" fontId="34" fillId="0" borderId="0" xfId="0" applyFont="1" applyFill="1" applyAlignment="1">
      <alignment vertical="justify"/>
    </xf>
    <xf numFmtId="4" fontId="34" fillId="0" borderId="31" xfId="0" applyNumberFormat="1" applyFont="1" applyFill="1" applyBorder="1"/>
    <xf numFmtId="0" fontId="25" fillId="0" borderId="0" xfId="0" applyFont="1" applyFill="1" applyAlignment="1">
      <alignment vertical="justify"/>
    </xf>
    <xf numFmtId="0" fontId="28" fillId="0" borderId="0" xfId="0" applyFont="1" applyFill="1" applyAlignment="1">
      <alignment horizontal="left"/>
    </xf>
    <xf numFmtId="0" fontId="28" fillId="0" borderId="0" xfId="0" applyFont="1" applyAlignment="1"/>
    <xf numFmtId="0" fontId="31" fillId="0" borderId="0" xfId="0" applyFont="1" applyFill="1" applyAlignment="1"/>
    <xf numFmtId="0" fontId="28" fillId="0" borderId="0" xfId="0" applyFont="1" applyAlignment="1">
      <alignment horizontal="center"/>
    </xf>
    <xf numFmtId="0" fontId="28" fillId="0" borderId="0" xfId="0" applyFont="1" applyFill="1" applyAlignment="1"/>
    <xf numFmtId="4" fontId="28" fillId="0" borderId="0" xfId="0" applyNumberFormat="1" applyFont="1" applyFill="1" applyAlignment="1"/>
    <xf numFmtId="0" fontId="27" fillId="0" borderId="0" xfId="0" applyFont="1" applyFill="1" applyAlignment="1">
      <alignment horizontal="center" vertical="justify"/>
    </xf>
    <xf numFmtId="2" fontId="36" fillId="0" borderId="16" xfId="0" applyNumberFormat="1" applyFont="1" applyFill="1" applyBorder="1" applyAlignment="1">
      <alignment horizontal="right" vertical="top" wrapText="1"/>
    </xf>
    <xf numFmtId="0" fontId="36" fillId="0" borderId="15" xfId="0" quotePrefix="1" applyFont="1" applyFill="1" applyBorder="1" applyAlignment="1">
      <alignment horizontal="center" vertical="top" wrapText="1"/>
    </xf>
    <xf numFmtId="0" fontId="36" fillId="0" borderId="23" xfId="0" quotePrefix="1" applyFont="1" applyFill="1" applyBorder="1" applyAlignment="1">
      <alignment horizontal="center" vertical="top" wrapText="1"/>
    </xf>
    <xf numFmtId="0" fontId="36" fillId="0" borderId="13" xfId="0" quotePrefix="1" applyFont="1" applyFill="1" applyBorder="1" applyAlignment="1">
      <alignment horizontal="center" vertical="top" wrapText="1"/>
    </xf>
    <xf numFmtId="49" fontId="28" fillId="0" borderId="15" xfId="0" quotePrefix="1" applyNumberFormat="1" applyFont="1" applyFill="1" applyBorder="1" applyAlignment="1">
      <alignment horizontal="center" vertical="top" wrapText="1"/>
    </xf>
    <xf numFmtId="0" fontId="28" fillId="0" borderId="15" xfId="0" quotePrefix="1" applyFont="1" applyFill="1" applyBorder="1" applyAlignment="1">
      <alignment horizontal="center" vertical="top" wrapText="1"/>
    </xf>
    <xf numFmtId="0" fontId="28" fillId="0" borderId="21" xfId="0" applyFont="1" applyFill="1" applyBorder="1" applyAlignment="1">
      <alignment horizontal="center" vertical="top" wrapText="1"/>
    </xf>
    <xf numFmtId="49" fontId="28" fillId="0" borderId="13" xfId="0" quotePrefix="1" applyNumberFormat="1" applyFont="1" applyFill="1" applyBorder="1" applyAlignment="1">
      <alignment horizontal="center" vertical="top" wrapText="1"/>
    </xf>
    <xf numFmtId="0" fontId="44" fillId="0" borderId="0" xfId="0" applyFont="1" applyFill="1"/>
    <xf numFmtId="0" fontId="36" fillId="0" borderId="15" xfId="0" applyFont="1" applyFill="1" applyBorder="1" applyAlignment="1">
      <alignment horizontal="center" vertical="justify" wrapText="1"/>
    </xf>
    <xf numFmtId="0" fontId="35" fillId="0" borderId="23" xfId="0" applyFont="1" applyFill="1" applyBorder="1" applyAlignment="1">
      <alignment horizontal="center" vertical="top" wrapText="1"/>
    </xf>
    <xf numFmtId="0" fontId="36" fillId="0" borderId="12" xfId="0" applyFont="1" applyFill="1" applyBorder="1" applyAlignment="1">
      <alignment horizontal="center" vertical="top" wrapText="1"/>
    </xf>
    <xf numFmtId="0" fontId="27" fillId="0" borderId="7" xfId="0" applyFont="1" applyFill="1" applyBorder="1" applyAlignment="1">
      <alignment horizontal="center" vertical="top" wrapText="1"/>
    </xf>
    <xf numFmtId="0" fontId="28" fillId="0" borderId="23" xfId="0" applyFont="1" applyFill="1" applyBorder="1" applyAlignment="1">
      <alignment horizontal="center" vertical="justify" wrapText="1"/>
    </xf>
    <xf numFmtId="4" fontId="28" fillId="0" borderId="15" xfId="0" applyNumberFormat="1" applyFont="1" applyFill="1" applyBorder="1" applyAlignment="1">
      <alignment horizontal="center" vertical="top" wrapText="1"/>
    </xf>
    <xf numFmtId="0" fontId="27" fillId="0" borderId="0" xfId="0" applyFont="1" applyFill="1" applyAlignment="1">
      <alignment vertical="justify"/>
    </xf>
    <xf numFmtId="0" fontId="44" fillId="0" borderId="0" xfId="0" applyFont="1" applyFill="1" applyAlignment="1">
      <alignment horizontal="right"/>
    </xf>
    <xf numFmtId="0" fontId="27" fillId="0" borderId="0" xfId="0" applyFont="1" applyFill="1" applyAlignment="1">
      <alignment horizontal="center"/>
    </xf>
    <xf numFmtId="49" fontId="28" fillId="0" borderId="23" xfId="0" applyNumberFormat="1" applyFont="1" applyFill="1" applyBorder="1" applyAlignment="1">
      <alignment horizontal="center" vertical="top" wrapText="1"/>
    </xf>
    <xf numFmtId="0" fontId="28" fillId="0" borderId="23" xfId="0" applyFont="1" applyFill="1" applyBorder="1" applyAlignment="1">
      <alignment vertical="top" wrapText="1"/>
    </xf>
    <xf numFmtId="4" fontId="28" fillId="0" borderId="20" xfId="0" applyNumberFormat="1" applyFont="1" applyFill="1" applyBorder="1" applyAlignment="1">
      <alignment horizontal="right" vertical="top" wrapText="1"/>
    </xf>
    <xf numFmtId="4" fontId="27" fillId="0" borderId="5" xfId="0" applyNumberFormat="1" applyFont="1" applyFill="1" applyBorder="1" applyAlignment="1">
      <alignment vertical="top"/>
    </xf>
    <xf numFmtId="4" fontId="27" fillId="0" borderId="1" xfId="0" applyNumberFormat="1" applyFont="1" applyFill="1" applyBorder="1" applyAlignment="1">
      <alignment vertical="top"/>
    </xf>
    <xf numFmtId="49" fontId="36" fillId="0" borderId="13" xfId="0" applyNumberFormat="1" applyFont="1" applyFill="1" applyBorder="1" applyAlignment="1">
      <alignment horizontal="center" vertical="top" wrapText="1"/>
    </xf>
    <xf numFmtId="49" fontId="36" fillId="0" borderId="23" xfId="0" applyNumberFormat="1" applyFont="1" applyFill="1" applyBorder="1" applyAlignment="1">
      <alignment horizontal="center" vertical="top" wrapText="1"/>
    </xf>
    <xf numFmtId="49" fontId="36" fillId="0" borderId="12" xfId="0" applyNumberFormat="1" applyFont="1" applyFill="1" applyBorder="1" applyAlignment="1">
      <alignment horizontal="center" vertical="top" wrapText="1"/>
    </xf>
    <xf numFmtId="49" fontId="28" fillId="0" borderId="7" xfId="0" applyNumberFormat="1" applyFont="1" applyFill="1" applyBorder="1" applyAlignment="1">
      <alignment horizontal="center" vertical="top"/>
    </xf>
    <xf numFmtId="49" fontId="28" fillId="0" borderId="15" xfId="0" applyNumberFormat="1" applyFont="1" applyBorder="1" applyAlignment="1">
      <alignment horizontal="center" vertical="top"/>
    </xf>
    <xf numFmtId="49" fontId="28" fillId="0" borderId="21" xfId="0" applyNumberFormat="1" applyFont="1" applyFill="1" applyBorder="1" applyAlignment="1">
      <alignment horizontal="center" vertical="top" wrapText="1"/>
    </xf>
    <xf numFmtId="0" fontId="28" fillId="0" borderId="15" xfId="0" applyFont="1" applyFill="1" applyBorder="1" applyAlignment="1">
      <alignment vertical="top" wrapText="1"/>
    </xf>
    <xf numFmtId="0" fontId="9" fillId="0" borderId="0" xfId="0" applyFont="1" applyFill="1" applyAlignment="1">
      <alignment horizontal="right" vertical="justify"/>
    </xf>
    <xf numFmtId="0" fontId="9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right" vertical="justify"/>
    </xf>
    <xf numFmtId="0" fontId="46" fillId="0" borderId="0" xfId="0" applyFont="1" applyFill="1" applyAlignment="1">
      <alignment horizontal="right" vertical="justify"/>
    </xf>
    <xf numFmtId="0" fontId="46" fillId="0" borderId="0" xfId="0" applyFont="1" applyFill="1" applyAlignment="1">
      <alignment horizontal="center" vertical="top"/>
    </xf>
    <xf numFmtId="0" fontId="48" fillId="0" borderId="1" xfId="0" applyFont="1" applyFill="1" applyBorder="1" applyAlignment="1">
      <alignment horizontal="right" vertical="justify"/>
    </xf>
    <xf numFmtId="0" fontId="47" fillId="0" borderId="27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right" vertical="justify"/>
    </xf>
    <xf numFmtId="0" fontId="8" fillId="0" borderId="26" xfId="0" applyFont="1" applyFill="1" applyBorder="1" applyAlignment="1">
      <alignment horizontal="center" vertical="top"/>
    </xf>
    <xf numFmtId="4" fontId="7" fillId="0" borderId="1" xfId="0" applyNumberFormat="1" applyFont="1" applyFill="1" applyBorder="1" applyAlignment="1">
      <alignment horizontal="right" vertical="justify"/>
    </xf>
    <xf numFmtId="0" fontId="8" fillId="0" borderId="29" xfId="0" applyFont="1" applyFill="1" applyBorder="1" applyAlignment="1">
      <alignment horizontal="center" vertical="top"/>
    </xf>
    <xf numFmtId="4" fontId="49" fillId="0" borderId="1" xfId="0" applyNumberFormat="1" applyFont="1" applyFill="1" applyBorder="1" applyAlignment="1">
      <alignment horizontal="right" vertical="center"/>
    </xf>
    <xf numFmtId="0" fontId="8" fillId="0" borderId="28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right" vertical="justify"/>
    </xf>
    <xf numFmtId="4" fontId="7" fillId="0" borderId="31" xfId="0" applyNumberFormat="1" applyFont="1" applyFill="1" applyBorder="1" applyAlignment="1">
      <alignment horizontal="right" vertical="justify"/>
    </xf>
    <xf numFmtId="0" fontId="8" fillId="0" borderId="0" xfId="0" applyFont="1" applyFill="1" applyBorder="1" applyAlignment="1">
      <alignment horizontal="center" vertical="top"/>
    </xf>
    <xf numFmtId="4" fontId="50" fillId="0" borderId="1" xfId="0" applyNumberFormat="1" applyFont="1" applyFill="1" applyBorder="1"/>
    <xf numFmtId="4" fontId="50" fillId="0" borderId="5" xfId="0" applyNumberFormat="1" applyFont="1" applyFill="1" applyBorder="1"/>
    <xf numFmtId="0" fontId="5" fillId="0" borderId="0" xfId="0" applyFont="1" applyFill="1" applyAlignment="1">
      <alignment vertical="justify"/>
    </xf>
    <xf numFmtId="0" fontId="5" fillId="0" borderId="0" xfId="0" applyFont="1" applyFill="1" applyBorder="1" applyAlignment="1">
      <alignment horizontal="right" vertical="justify"/>
    </xf>
    <xf numFmtId="0" fontId="5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right" vertical="justify"/>
    </xf>
    <xf numFmtId="0" fontId="5" fillId="0" borderId="28" xfId="0" applyFont="1" applyFill="1" applyBorder="1" applyAlignment="1">
      <alignment horizontal="center" vertical="top"/>
    </xf>
    <xf numFmtId="4" fontId="7" fillId="0" borderId="32" xfId="0" applyNumberFormat="1" applyFont="1" applyFill="1" applyBorder="1" applyAlignment="1">
      <alignment horizontal="right" vertical="justify"/>
    </xf>
    <xf numFmtId="4" fontId="50" fillId="0" borderId="33" xfId="0" applyNumberFormat="1" applyFont="1" applyFill="1" applyBorder="1"/>
    <xf numFmtId="0" fontId="5" fillId="0" borderId="0" xfId="0" applyFont="1" applyFill="1" applyAlignment="1">
      <alignment horizontal="right" vertical="justify"/>
    </xf>
    <xf numFmtId="0" fontId="50" fillId="0" borderId="0" xfId="0" applyFont="1" applyFill="1" applyAlignment="1">
      <alignment horizontal="right"/>
    </xf>
    <xf numFmtId="0" fontId="50" fillId="0" borderId="0" xfId="0" applyFont="1" applyFill="1" applyBorder="1" applyAlignment="1">
      <alignment horizontal="center" vertical="top"/>
    </xf>
    <xf numFmtId="0" fontId="50" fillId="0" borderId="0" xfId="0" applyFont="1" applyFill="1" applyAlignment="1">
      <alignment horizontal="right" vertical="justify"/>
    </xf>
    <xf numFmtId="0" fontId="51" fillId="0" borderId="0" xfId="0" applyFont="1" applyFill="1" applyAlignment="1">
      <alignment horizontal="right" vertical="justify"/>
    </xf>
    <xf numFmtId="0" fontId="50" fillId="0" borderId="0" xfId="0" applyFont="1" applyFill="1" applyAlignment="1">
      <alignment vertical="justify"/>
    </xf>
    <xf numFmtId="4" fontId="50" fillId="0" borderId="31" xfId="0" applyNumberFormat="1" applyFont="1" applyFill="1" applyBorder="1"/>
    <xf numFmtId="4" fontId="52" fillId="0" borderId="0" xfId="0" applyNumberFormat="1" applyFont="1" applyFill="1" applyAlignment="1">
      <alignment horizontal="right" vertical="justify"/>
    </xf>
    <xf numFmtId="4" fontId="52" fillId="0" borderId="0" xfId="0" applyNumberFormat="1" applyFont="1" applyFill="1"/>
    <xf numFmtId="0" fontId="53" fillId="0" borderId="0" xfId="0" applyFont="1" applyFill="1" applyAlignment="1">
      <alignment horizontal="right" vertical="justify"/>
    </xf>
    <xf numFmtId="4" fontId="54" fillId="0" borderId="0" xfId="0" applyNumberFormat="1" applyFont="1" applyFill="1"/>
    <xf numFmtId="4" fontId="53" fillId="0" borderId="0" xfId="0" applyNumberFormat="1" applyFont="1" applyFill="1"/>
    <xf numFmtId="4" fontId="55" fillId="0" borderId="0" xfId="0" applyNumberFormat="1" applyFont="1" applyFill="1"/>
    <xf numFmtId="0" fontId="53" fillId="0" borderId="0" xfId="0" applyFont="1" applyFill="1"/>
    <xf numFmtId="4" fontId="56" fillId="0" borderId="1" xfId="0" applyNumberFormat="1" applyFont="1" applyFill="1" applyBorder="1"/>
    <xf numFmtId="4" fontId="28" fillId="0" borderId="16" xfId="0" applyNumberFormat="1" applyFont="1" applyFill="1" applyBorder="1" applyAlignment="1">
      <alignment vertical="top" wrapText="1"/>
    </xf>
    <xf numFmtId="4" fontId="28" fillId="0" borderId="1" xfId="0" applyNumberFormat="1" applyFont="1" applyFill="1" applyBorder="1" applyAlignment="1">
      <alignment vertical="top"/>
    </xf>
    <xf numFmtId="4" fontId="27" fillId="0" borderId="1" xfId="0" applyNumberFormat="1" applyFont="1" applyFill="1" applyBorder="1" applyAlignment="1">
      <alignment horizontal="right" vertical="top" wrapText="1"/>
    </xf>
    <xf numFmtId="0" fontId="28" fillId="0" borderId="0" xfId="0" applyFont="1" applyAlignment="1">
      <alignment vertical="top"/>
    </xf>
    <xf numFmtId="0" fontId="28" fillId="0" borderId="0" xfId="0" applyFont="1"/>
    <xf numFmtId="0" fontId="28" fillId="0" borderId="0" xfId="0" applyFont="1" applyAlignment="1">
      <alignment horizontal="center" vertical="top"/>
    </xf>
    <xf numFmtId="0" fontId="29" fillId="0" borderId="0" xfId="0" applyFont="1" applyAlignment="1">
      <alignment vertical="top"/>
    </xf>
    <xf numFmtId="0" fontId="29" fillId="0" borderId="0" xfId="0" applyFont="1"/>
    <xf numFmtId="0" fontId="29" fillId="0" borderId="0" xfId="0" applyFont="1" applyAlignment="1">
      <alignment horizontal="center" vertical="top"/>
    </xf>
    <xf numFmtId="0" fontId="27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 vertical="justify"/>
    </xf>
    <xf numFmtId="0" fontId="28" fillId="0" borderId="13" xfId="0" applyFont="1" applyFill="1" applyBorder="1" applyAlignment="1">
      <alignment vertical="top" wrapText="1"/>
    </xf>
    <xf numFmtId="0" fontId="36" fillId="0" borderId="23" xfId="0" applyFont="1" applyFill="1" applyBorder="1" applyAlignment="1">
      <alignment vertical="top" wrapText="1"/>
    </xf>
    <xf numFmtId="0" fontId="36" fillId="0" borderId="12" xfId="0" applyFont="1" applyFill="1" applyBorder="1" applyAlignment="1">
      <alignment vertical="top" wrapText="1"/>
    </xf>
    <xf numFmtId="0" fontId="28" fillId="0" borderId="21" xfId="0" applyFont="1" applyFill="1" applyBorder="1" applyAlignment="1">
      <alignment vertical="top" wrapText="1"/>
    </xf>
    <xf numFmtId="0" fontId="28" fillId="0" borderId="2" xfId="0" applyFont="1" applyFill="1" applyBorder="1" applyAlignment="1">
      <alignment vertical="top" wrapText="1"/>
    </xf>
    <xf numFmtId="0" fontId="27" fillId="0" borderId="0" xfId="0" applyFont="1" applyFill="1" applyAlignment="1">
      <alignment vertical="top"/>
    </xf>
    <xf numFmtId="0" fontId="37" fillId="0" borderId="0" xfId="0" applyFont="1" applyFill="1" applyBorder="1" applyAlignment="1">
      <alignment vertical="top"/>
    </xf>
    <xf numFmtId="4" fontId="35" fillId="0" borderId="5" xfId="0" applyNumberFormat="1" applyFont="1" applyFill="1" applyBorder="1" applyAlignment="1">
      <alignment vertical="top"/>
    </xf>
    <xf numFmtId="4" fontId="36" fillId="0" borderId="1" xfId="0" applyNumberFormat="1" applyFont="1" applyFill="1" applyBorder="1" applyAlignment="1">
      <alignment vertical="top"/>
    </xf>
    <xf numFmtId="0" fontId="28" fillId="0" borderId="0" xfId="0" applyFont="1" applyFill="1" applyBorder="1" applyAlignment="1">
      <alignment horizontal="center" vertical="top" wrapText="1"/>
    </xf>
    <xf numFmtId="0" fontId="27" fillId="0" borderId="0" xfId="0" applyFont="1" applyFill="1" applyAlignment="1"/>
    <xf numFmtId="2" fontId="36" fillId="0" borderId="0" xfId="0" applyNumberFormat="1" applyFont="1" applyFill="1" applyAlignment="1">
      <alignment vertical="top" wrapText="1"/>
    </xf>
    <xf numFmtId="49" fontId="36" fillId="0" borderId="0" xfId="0" applyNumberFormat="1" applyFont="1" applyFill="1" applyAlignment="1">
      <alignment vertical="top" wrapText="1"/>
    </xf>
    <xf numFmtId="49" fontId="16" fillId="0" borderId="0" xfId="0" applyNumberFormat="1" applyFont="1" applyFill="1" applyAlignment="1">
      <alignment vertical="top" wrapText="1"/>
    </xf>
    <xf numFmtId="4" fontId="36" fillId="0" borderId="0" xfId="0" applyNumberFormat="1" applyFont="1" applyFill="1"/>
    <xf numFmtId="49" fontId="29" fillId="0" borderId="0" xfId="0" applyNumberFormat="1" applyFont="1" applyFill="1" applyAlignment="1">
      <alignment horizontal="center"/>
    </xf>
    <xf numFmtId="49" fontId="26" fillId="0" borderId="0" xfId="0" applyNumberFormat="1" applyFont="1" applyFill="1"/>
    <xf numFmtId="49" fontId="34" fillId="0" borderId="23" xfId="0" applyNumberFormat="1" applyFont="1" applyFill="1" applyBorder="1" applyAlignment="1">
      <alignment horizontal="center" vertical="center" wrapText="1"/>
    </xf>
    <xf numFmtId="49" fontId="36" fillId="0" borderId="15" xfId="0" quotePrefix="1" applyNumberFormat="1" applyFont="1" applyFill="1" applyBorder="1" applyAlignment="1">
      <alignment horizontal="center" vertical="top" wrapText="1"/>
    </xf>
    <xf numFmtId="49" fontId="36" fillId="0" borderId="23" xfId="0" quotePrefix="1" applyNumberFormat="1" applyFont="1" applyFill="1" applyBorder="1" applyAlignment="1">
      <alignment horizontal="center" vertical="top" wrapText="1"/>
    </xf>
    <xf numFmtId="49" fontId="36" fillId="0" borderId="13" xfId="0" quotePrefix="1" applyNumberFormat="1" applyFont="1" applyFill="1" applyBorder="1" applyAlignment="1">
      <alignment horizontal="center" vertical="top" wrapText="1"/>
    </xf>
    <xf numFmtId="49" fontId="36" fillId="0" borderId="7" xfId="0" quotePrefix="1" applyNumberFormat="1" applyFont="1" applyFill="1" applyBorder="1" applyAlignment="1">
      <alignment horizontal="center" vertical="top" wrapText="1"/>
    </xf>
    <xf numFmtId="49" fontId="36" fillId="0" borderId="12" xfId="0" quotePrefix="1" applyNumberFormat="1" applyFont="1" applyFill="1" applyBorder="1" applyAlignment="1">
      <alignment horizontal="center" vertical="top" wrapText="1"/>
    </xf>
    <xf numFmtId="49" fontId="35" fillId="0" borderId="13" xfId="0" quotePrefix="1" applyNumberFormat="1" applyFont="1" applyFill="1" applyBorder="1" applyAlignment="1">
      <alignment horizontal="center" vertical="top" wrapText="1"/>
    </xf>
    <xf numFmtId="49" fontId="31" fillId="0" borderId="0" xfId="0" applyNumberFormat="1" applyFont="1" applyFill="1" applyAlignment="1">
      <alignment horizontal="center"/>
    </xf>
    <xf numFmtId="49" fontId="27" fillId="0" borderId="0" xfId="0" applyNumberFormat="1" applyFont="1" applyFill="1"/>
    <xf numFmtId="49" fontId="31" fillId="0" borderId="0" xfId="0" applyNumberFormat="1" applyFont="1" applyFill="1"/>
    <xf numFmtId="49" fontId="44" fillId="0" borderId="0" xfId="0" applyNumberFormat="1" applyFont="1" applyFill="1"/>
    <xf numFmtId="49" fontId="37" fillId="0" borderId="0" xfId="0" applyNumberFormat="1" applyFont="1" applyFill="1"/>
    <xf numFmtId="49" fontId="38" fillId="0" borderId="0" xfId="0" applyNumberFormat="1" applyFont="1" applyFill="1"/>
    <xf numFmtId="49" fontId="39" fillId="0" borderId="0" xfId="0" applyNumberFormat="1" applyFont="1" applyFill="1"/>
    <xf numFmtId="49" fontId="57" fillId="0" borderId="7" xfId="0" quotePrefix="1" applyNumberFormat="1" applyFont="1" applyFill="1" applyBorder="1" applyAlignment="1">
      <alignment horizontal="center" vertical="top" wrapText="1"/>
    </xf>
    <xf numFmtId="0" fontId="57" fillId="0" borderId="7" xfId="0" quotePrefix="1" applyFont="1" applyFill="1" applyBorder="1" applyAlignment="1">
      <alignment horizontal="center" vertical="top" wrapText="1"/>
    </xf>
    <xf numFmtId="49" fontId="57" fillId="0" borderId="7" xfId="0" applyNumberFormat="1" applyFont="1" applyFill="1" applyBorder="1" applyAlignment="1">
      <alignment horizontal="center" vertical="top" wrapText="1"/>
    </xf>
    <xf numFmtId="0" fontId="57" fillId="0" borderId="7" xfId="0" applyFont="1" applyFill="1" applyBorder="1" applyAlignment="1">
      <alignment vertical="top" wrapText="1"/>
    </xf>
    <xf numFmtId="0" fontId="57" fillId="0" borderId="7" xfId="0" applyFont="1" applyFill="1" applyBorder="1" applyAlignment="1">
      <alignment horizontal="center" vertical="justify" wrapText="1"/>
    </xf>
    <xf numFmtId="0" fontId="57" fillId="0" borderId="6" xfId="0" applyFont="1" applyFill="1" applyBorder="1" applyAlignment="1">
      <alignment horizontal="center" vertical="top" wrapText="1"/>
    </xf>
    <xf numFmtId="4" fontId="57" fillId="0" borderId="6" xfId="0" applyNumberFormat="1" applyFont="1" applyFill="1" applyBorder="1" applyAlignment="1">
      <alignment horizontal="right" vertical="justify" wrapText="1"/>
    </xf>
    <xf numFmtId="4" fontId="57" fillId="0" borderId="6" xfId="0" applyNumberFormat="1" applyFont="1" applyFill="1" applyBorder="1" applyAlignment="1">
      <alignment horizontal="right" vertical="top" wrapText="1"/>
    </xf>
    <xf numFmtId="0" fontId="36" fillId="0" borderId="15" xfId="0" applyFont="1" applyFill="1" applyBorder="1" applyAlignment="1">
      <alignment horizontal="left" vertical="center" wrapText="1"/>
    </xf>
    <xf numFmtId="4" fontId="35" fillId="0" borderId="0" xfId="0" applyNumberFormat="1" applyFont="1" applyFill="1"/>
    <xf numFmtId="4" fontId="28" fillId="0" borderId="20" xfId="0" applyNumberFormat="1" applyFont="1" applyFill="1" applyBorder="1" applyAlignment="1">
      <alignment horizontal="right" vertical="justify" wrapText="1"/>
    </xf>
    <xf numFmtId="4" fontId="28" fillId="0" borderId="0" xfId="0" applyNumberFormat="1" applyFont="1" applyFill="1" applyAlignment="1">
      <alignment wrapText="1"/>
    </xf>
    <xf numFmtId="4" fontId="28" fillId="0" borderId="0" xfId="0" applyNumberFormat="1" applyFont="1" applyFill="1"/>
    <xf numFmtId="2" fontId="28" fillId="0" borderId="0" xfId="0" applyNumberFormat="1" applyFont="1" applyFill="1" applyAlignment="1">
      <alignment vertical="top" wrapText="1"/>
    </xf>
    <xf numFmtId="49" fontId="28" fillId="0" borderId="0" xfId="0" applyNumberFormat="1" applyFont="1" applyFill="1" applyAlignment="1">
      <alignment vertical="top" wrapText="1"/>
    </xf>
    <xf numFmtId="49" fontId="27" fillId="0" borderId="0" xfId="0" applyNumberFormat="1" applyFont="1" applyFill="1" applyAlignment="1">
      <alignment horizontal="center" vertical="top" wrapText="1"/>
    </xf>
    <xf numFmtId="49" fontId="28" fillId="0" borderId="0" xfId="0" applyNumberFormat="1" applyFont="1" applyFill="1" applyAlignment="1">
      <alignment wrapText="1"/>
    </xf>
    <xf numFmtId="49" fontId="35" fillId="0" borderId="0" xfId="0" applyNumberFormat="1" applyFont="1" applyFill="1" applyAlignment="1">
      <alignment vertical="top"/>
    </xf>
    <xf numFmtId="49" fontId="58" fillId="0" borderId="0" xfId="0" applyNumberFormat="1" applyFont="1" applyFill="1" applyAlignment="1">
      <alignment vertical="top"/>
    </xf>
    <xf numFmtId="49" fontId="59" fillId="0" borderId="12" xfId="0" quotePrefix="1" applyNumberFormat="1" applyFont="1" applyFill="1" applyBorder="1" applyAlignment="1">
      <alignment horizontal="center" vertical="top" wrapText="1"/>
    </xf>
    <xf numFmtId="49" fontId="59" fillId="0" borderId="12" xfId="0" applyNumberFormat="1" applyFont="1" applyFill="1" applyBorder="1" applyAlignment="1">
      <alignment horizontal="center" vertical="top" wrapText="1"/>
    </xf>
    <xf numFmtId="0" fontId="59" fillId="0" borderId="12" xfId="0" applyFont="1" applyFill="1" applyBorder="1" applyAlignment="1">
      <alignment vertical="top" wrapText="1"/>
    </xf>
    <xf numFmtId="0" fontId="59" fillId="0" borderId="12" xfId="0" applyFont="1" applyFill="1" applyBorder="1" applyAlignment="1">
      <alignment horizontal="center" vertical="justify" wrapText="1"/>
    </xf>
    <xf numFmtId="0" fontId="60" fillId="0" borderId="11" xfId="0" applyFont="1" applyFill="1" applyBorder="1" applyAlignment="1">
      <alignment horizontal="center" vertical="top" wrapText="1"/>
    </xf>
    <xf numFmtId="4" fontId="60" fillId="0" borderId="11" xfId="0" applyNumberFormat="1" applyFont="1" applyFill="1" applyBorder="1" applyAlignment="1">
      <alignment horizontal="right" vertical="top" wrapText="1"/>
    </xf>
    <xf numFmtId="4" fontId="58" fillId="0" borderId="5" xfId="0" applyNumberFormat="1" applyFont="1" applyFill="1" applyBorder="1" applyAlignment="1">
      <alignment vertical="top"/>
    </xf>
    <xf numFmtId="4" fontId="60" fillId="0" borderId="1" xfId="0" applyNumberFormat="1" applyFont="1" applyFill="1" applyBorder="1" applyAlignment="1">
      <alignment vertical="top"/>
    </xf>
    <xf numFmtId="4" fontId="58" fillId="0" borderId="1" xfId="0" applyNumberFormat="1" applyFont="1" applyFill="1" applyBorder="1" applyAlignment="1">
      <alignment vertical="top"/>
    </xf>
    <xf numFmtId="0" fontId="60" fillId="0" borderId="0" xfId="0" applyFont="1" applyFill="1"/>
    <xf numFmtId="4" fontId="58" fillId="0" borderId="0" xfId="0" applyNumberFormat="1" applyFont="1" applyFill="1"/>
    <xf numFmtId="0" fontId="27" fillId="0" borderId="20" xfId="0" applyFont="1" applyFill="1" applyBorder="1" applyAlignment="1">
      <alignment horizontal="center" vertical="top" wrapText="1"/>
    </xf>
    <xf numFmtId="4" fontId="27" fillId="0" borderId="20" xfId="0" applyNumberFormat="1" applyFont="1" applyFill="1" applyBorder="1" applyAlignment="1">
      <alignment horizontal="right" vertical="top" wrapText="1"/>
    </xf>
    <xf numFmtId="4" fontId="27" fillId="0" borderId="6" xfId="0" applyNumberFormat="1" applyFont="1" applyFill="1" applyBorder="1" applyAlignment="1">
      <alignment horizontal="right" vertical="top" wrapText="1"/>
    </xf>
    <xf numFmtId="0" fontId="27" fillId="4" borderId="2" xfId="0" applyFont="1" applyFill="1" applyBorder="1" applyAlignment="1">
      <alignment horizontal="center" vertical="justify" wrapText="1"/>
    </xf>
    <xf numFmtId="0" fontId="27" fillId="4" borderId="2" xfId="0" applyFont="1" applyFill="1" applyBorder="1" applyAlignment="1">
      <alignment horizontal="center" vertical="top" wrapText="1"/>
    </xf>
    <xf numFmtId="4" fontId="28" fillId="0" borderId="4" xfId="0" applyNumberFormat="1" applyFont="1" applyFill="1" applyBorder="1" applyAlignment="1">
      <alignment horizontal="right" vertical="top" wrapText="1"/>
    </xf>
    <xf numFmtId="0" fontId="41" fillId="0" borderId="38" xfId="0" applyFont="1" applyFill="1" applyBorder="1" applyAlignment="1">
      <alignment horizontal="center" vertical="top" wrapText="1"/>
    </xf>
    <xf numFmtId="0" fontId="41" fillId="0" borderId="39" xfId="0" applyFont="1" applyFill="1" applyBorder="1" applyAlignment="1">
      <alignment horizontal="center" vertical="top"/>
    </xf>
    <xf numFmtId="0" fontId="41" fillId="0" borderId="40" xfId="0" applyFont="1" applyFill="1" applyBorder="1" applyAlignment="1">
      <alignment horizontal="center" vertical="top"/>
    </xf>
    <xf numFmtId="4" fontId="48" fillId="2" borderId="31" xfId="0" applyNumberFormat="1" applyFont="1" applyFill="1" applyBorder="1" applyAlignment="1">
      <alignment horizontal="center" vertical="justify"/>
    </xf>
    <xf numFmtId="0" fontId="48" fillId="2" borderId="37" xfId="0" applyFont="1" applyFill="1" applyBorder="1" applyAlignment="1">
      <alignment horizontal="center" vertical="justify"/>
    </xf>
    <xf numFmtId="0" fontId="48" fillId="2" borderId="33" xfId="0" applyFont="1" applyFill="1" applyBorder="1" applyAlignment="1">
      <alignment horizontal="center" vertical="justify"/>
    </xf>
    <xf numFmtId="0" fontId="8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center" vertical="top"/>
    </xf>
    <xf numFmtId="0" fontId="26" fillId="0" borderId="0" xfId="0" applyFont="1" applyFill="1" applyBorder="1" applyAlignment="1">
      <alignment horizontal="center" vertical="top"/>
    </xf>
    <xf numFmtId="0" fontId="6" fillId="0" borderId="5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27" fillId="0" borderId="34" xfId="0" applyFont="1" applyFill="1" applyBorder="1" applyAlignment="1">
      <alignment horizontal="center" wrapText="1"/>
    </xf>
    <xf numFmtId="0" fontId="27" fillId="0" borderId="35" xfId="0" applyFont="1" applyFill="1" applyBorder="1" applyAlignment="1">
      <alignment horizontal="center" wrapText="1"/>
    </xf>
    <xf numFmtId="0" fontId="27" fillId="0" borderId="22" xfId="0" applyFont="1" applyFill="1" applyBorder="1" applyAlignment="1">
      <alignment horizontal="center" vertical="justify" wrapText="1"/>
    </xf>
    <xf numFmtId="0" fontId="33" fillId="0" borderId="36" xfId="0" applyFont="1" applyFill="1" applyBorder="1" applyAlignment="1">
      <alignment horizontal="center" vertical="top" wrapText="1"/>
    </xf>
    <xf numFmtId="0" fontId="33" fillId="0" borderId="14" xfId="0" applyFont="1" applyFill="1" applyBorder="1" applyAlignment="1">
      <alignment horizontal="center" vertical="top" wrapText="1"/>
    </xf>
    <xf numFmtId="0" fontId="33" fillId="0" borderId="34" xfId="0" applyFont="1" applyFill="1" applyBorder="1" applyAlignment="1">
      <alignment horizontal="center" vertical="top" wrapText="1"/>
    </xf>
    <xf numFmtId="0" fontId="33" fillId="0" borderId="22" xfId="0" applyFont="1" applyFill="1" applyBorder="1" applyAlignment="1">
      <alignment horizontal="center" vertical="top" wrapText="1"/>
    </xf>
    <xf numFmtId="0" fontId="31" fillId="0" borderId="0" xfId="0" applyFont="1" applyFill="1" applyBorder="1" applyAlignment="1">
      <alignment vertical="top" wrapText="1"/>
    </xf>
    <xf numFmtId="4" fontId="41" fillId="2" borderId="31" xfId="0" applyNumberFormat="1" applyFont="1" applyFill="1" applyBorder="1" applyAlignment="1">
      <alignment horizontal="center" vertical="justify"/>
    </xf>
    <xf numFmtId="0" fontId="41" fillId="2" borderId="37" xfId="0" applyFont="1" applyFill="1" applyBorder="1" applyAlignment="1">
      <alignment horizontal="center" vertical="justify"/>
    </xf>
    <xf numFmtId="0" fontId="41" fillId="2" borderId="33" xfId="0" applyFont="1" applyFill="1" applyBorder="1" applyAlignment="1">
      <alignment horizontal="center" vertical="justify"/>
    </xf>
    <xf numFmtId="0" fontId="27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 vertical="justify"/>
    </xf>
    <xf numFmtId="0" fontId="27" fillId="0" borderId="0" xfId="0" applyFont="1" applyFill="1" applyAlignment="1">
      <alignment horizontal="center" vertical="top"/>
    </xf>
    <xf numFmtId="0" fontId="32" fillId="0" borderId="41" xfId="0" applyFont="1" applyFill="1" applyBorder="1" applyAlignment="1">
      <alignment horizontal="center" vertical="top" wrapText="1"/>
    </xf>
    <xf numFmtId="0" fontId="32" fillId="0" borderId="21" xfId="0" applyFont="1" applyFill="1" applyBorder="1" applyAlignment="1">
      <alignment horizontal="center" vertical="top" wrapText="1"/>
    </xf>
    <xf numFmtId="0" fontId="33" fillId="0" borderId="41" xfId="0" applyFont="1" applyFill="1" applyBorder="1" applyAlignment="1">
      <alignment horizontal="center" vertical="top" wrapText="1"/>
    </xf>
    <xf numFmtId="0" fontId="33" fillId="0" borderId="21" xfId="0" applyFont="1" applyFill="1" applyBorder="1" applyAlignment="1">
      <alignment horizontal="center" vertical="top" wrapText="1"/>
    </xf>
    <xf numFmtId="49" fontId="32" fillId="0" borderId="41" xfId="0" applyNumberFormat="1" applyFont="1" applyFill="1" applyBorder="1" applyAlignment="1">
      <alignment horizontal="center" vertical="top" wrapText="1"/>
    </xf>
    <xf numFmtId="49" fontId="32" fillId="0" borderId="21" xfId="0" applyNumberFormat="1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2"/>
    <cellStyle name="Обычный 3" xfId="3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pageSetUpPr fitToPage="1"/>
  </sheetPr>
  <dimension ref="A1:BM551"/>
  <sheetViews>
    <sheetView showZeros="0" tabSelected="1" view="pageBreakPreview" zoomScale="67" zoomScaleNormal="60" zoomScaleSheetLayoutView="67" workbookViewId="0">
      <pane xSplit="4" ySplit="7" topLeftCell="H294" activePane="bottomRight" state="frozen"/>
      <selection pane="topRight" activeCell="E1" sqref="E1"/>
      <selection pane="bottomLeft" activeCell="A8" sqref="A8"/>
      <selection pane="bottomRight" activeCell="I282" sqref="I282"/>
    </sheetView>
  </sheetViews>
  <sheetFormatPr defaultRowHeight="18.75" x14ac:dyDescent="0.25"/>
  <cols>
    <col min="1" max="1" width="5.7109375" style="152" customWidth="1"/>
    <col min="2" max="2" width="7" style="156" customWidth="1"/>
    <col min="3" max="3" width="15.42578125" style="21" hidden="1" customWidth="1"/>
    <col min="4" max="4" width="20.7109375" style="459" customWidth="1"/>
    <col min="5" max="5" width="17.28515625" style="161" customWidth="1"/>
    <col min="6" max="6" width="16.85546875" style="161" customWidth="1"/>
    <col min="7" max="7" width="68.5703125" style="340" customWidth="1"/>
    <col min="8" max="8" width="48" style="163" customWidth="1"/>
    <col min="9" max="9" width="25.5703125" style="164" customWidth="1"/>
    <col min="10" max="10" width="21.85546875" style="163" customWidth="1"/>
    <col min="11" max="11" width="21.5703125" style="161" customWidth="1"/>
    <col min="12" max="12" width="20.42578125" style="161" customWidth="1"/>
    <col min="13" max="13" width="20.5703125" style="161" customWidth="1"/>
    <col min="14" max="14" width="17.85546875" style="4" hidden="1" customWidth="1"/>
    <col min="15" max="15" width="15.140625" style="1" hidden="1" customWidth="1"/>
    <col min="16" max="16" width="15.28515625" style="1" hidden="1" customWidth="1"/>
    <col min="17" max="17" width="14" style="1" hidden="1" customWidth="1"/>
    <col min="18" max="18" width="14.140625" style="1" hidden="1" customWidth="1"/>
    <col min="19" max="19" width="10.5703125" style="1" hidden="1" customWidth="1"/>
    <col min="20" max="20" width="14" style="1" hidden="1" customWidth="1"/>
    <col min="21" max="21" width="11.140625" style="1" hidden="1" customWidth="1"/>
    <col min="22" max="22" width="12.5703125" style="1" hidden="1" customWidth="1"/>
    <col min="23" max="23" width="10.5703125" style="1" hidden="1" customWidth="1"/>
    <col min="24" max="24" width="12" style="1" hidden="1" customWidth="1"/>
    <col min="25" max="25" width="13.85546875" style="3" hidden="1" customWidth="1"/>
    <col min="26" max="26" width="13.140625" style="1" hidden="1" customWidth="1"/>
    <col min="27" max="27" width="14.5703125" style="1" hidden="1" customWidth="1"/>
    <col min="28" max="28" width="12.28515625" style="1" hidden="1" customWidth="1"/>
    <col min="29" max="29" width="12.85546875" style="1" hidden="1" customWidth="1"/>
    <col min="30" max="30" width="13" style="1" hidden="1" customWidth="1"/>
    <col min="31" max="35" width="0" style="1" hidden="1" customWidth="1"/>
    <col min="36" max="36" width="12.7109375" style="1" hidden="1" customWidth="1"/>
    <col min="37" max="37" width="18.42578125" style="3" hidden="1" customWidth="1"/>
    <col min="38" max="58" width="0" style="1" hidden="1" customWidth="1"/>
    <col min="59" max="59" width="9.140625" style="161"/>
    <col min="60" max="60" width="13" style="161" bestFit="1" customWidth="1"/>
    <col min="61" max="16384" width="9.140625" style="161"/>
  </cols>
  <sheetData>
    <row r="1" spans="1:59" x14ac:dyDescent="0.3">
      <c r="D1" s="532" t="s">
        <v>324</v>
      </c>
      <c r="E1" s="532"/>
      <c r="F1" s="532"/>
      <c r="G1" s="533"/>
      <c r="H1" s="533"/>
      <c r="I1" s="534"/>
      <c r="J1" s="533"/>
      <c r="K1" s="532"/>
      <c r="L1" s="532"/>
      <c r="M1" s="532"/>
    </row>
    <row r="2" spans="1:59" x14ac:dyDescent="0.3">
      <c r="D2" s="157" t="s">
        <v>248</v>
      </c>
      <c r="E2" s="441"/>
      <c r="F2" s="379"/>
      <c r="G2" s="442"/>
      <c r="H2" s="361"/>
      <c r="I2" s="160"/>
      <c r="J2" s="159"/>
      <c r="K2" s="158"/>
      <c r="L2" s="158"/>
      <c r="M2" s="158"/>
    </row>
    <row r="3" spans="1:59" x14ac:dyDescent="0.3">
      <c r="D3" s="458" t="s">
        <v>232</v>
      </c>
      <c r="E3" s="441"/>
      <c r="F3" s="379"/>
      <c r="G3" s="442"/>
      <c r="H3" s="361"/>
      <c r="I3" s="160"/>
      <c r="J3" s="159"/>
      <c r="K3" s="158"/>
      <c r="L3" s="158"/>
      <c r="M3" s="158"/>
    </row>
    <row r="4" spans="1:59" ht="19.5" thickBot="1" x14ac:dyDescent="0.3">
      <c r="G4" s="162"/>
      <c r="M4" s="165" t="s">
        <v>5</v>
      </c>
    </row>
    <row r="5" spans="1:59" s="194" customFormat="1" ht="19.5" thickBot="1" x14ac:dyDescent="0.3">
      <c r="A5" s="153"/>
      <c r="B5" s="489"/>
      <c r="C5" s="22"/>
      <c r="D5" s="539" t="s">
        <v>157</v>
      </c>
      <c r="E5" s="535" t="s">
        <v>230</v>
      </c>
      <c r="F5" s="535" t="s">
        <v>231</v>
      </c>
      <c r="G5" s="537" t="s">
        <v>118</v>
      </c>
      <c r="H5" s="537" t="s">
        <v>111</v>
      </c>
      <c r="I5" s="524" t="s">
        <v>112</v>
      </c>
      <c r="J5" s="524" t="s">
        <v>113</v>
      </c>
      <c r="K5" s="524" t="s">
        <v>0</v>
      </c>
      <c r="L5" s="526" t="s">
        <v>1</v>
      </c>
      <c r="M5" s="527"/>
      <c r="N5" s="519" t="s">
        <v>7</v>
      </c>
      <c r="O5" s="520"/>
      <c r="P5" s="520"/>
      <c r="Q5" s="520"/>
      <c r="R5" s="520"/>
      <c r="S5" s="520"/>
      <c r="T5" s="520"/>
      <c r="U5" s="520"/>
      <c r="V5" s="520"/>
      <c r="W5" s="520"/>
      <c r="X5" s="520"/>
      <c r="Y5" s="520"/>
      <c r="Z5" s="520"/>
      <c r="AA5" s="520"/>
      <c r="AB5" s="520"/>
      <c r="AC5" s="520"/>
      <c r="AD5" s="520"/>
      <c r="AE5" s="520"/>
      <c r="AF5" s="520"/>
      <c r="AG5" s="520"/>
      <c r="AH5" s="520"/>
      <c r="AI5" s="520"/>
      <c r="AJ5" s="520"/>
      <c r="AK5" s="520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</row>
    <row r="6" spans="1:59" s="194" customFormat="1" ht="107.25" customHeight="1" thickBot="1" x14ac:dyDescent="0.3">
      <c r="A6" s="153"/>
      <c r="B6" s="489"/>
      <c r="C6" s="22"/>
      <c r="D6" s="540"/>
      <c r="E6" s="536"/>
      <c r="F6" s="536"/>
      <c r="G6" s="538"/>
      <c r="H6" s="538"/>
      <c r="I6" s="525"/>
      <c r="J6" s="525"/>
      <c r="K6" s="525"/>
      <c r="L6" s="166" t="s">
        <v>114</v>
      </c>
      <c r="M6" s="166" t="s">
        <v>115</v>
      </c>
      <c r="N6" s="69" t="s">
        <v>0</v>
      </c>
      <c r="O6" s="5">
        <v>1343</v>
      </c>
      <c r="P6" s="5">
        <v>1131</v>
      </c>
      <c r="Q6" s="5">
        <v>1133</v>
      </c>
      <c r="R6" s="5">
        <v>1310</v>
      </c>
      <c r="S6" s="5">
        <v>1140</v>
      </c>
      <c r="T6" s="5">
        <v>1320</v>
      </c>
      <c r="U6" s="5">
        <v>1132</v>
      </c>
      <c r="V6" s="5">
        <v>1134</v>
      </c>
      <c r="W6" s="5">
        <v>1165</v>
      </c>
      <c r="X6" s="6" t="s">
        <v>8</v>
      </c>
      <c r="Y6" s="70" t="s">
        <v>1</v>
      </c>
      <c r="Z6" s="5">
        <v>2123</v>
      </c>
      <c r="AA6" s="5">
        <v>1310</v>
      </c>
      <c r="AB6" s="5">
        <v>2131</v>
      </c>
      <c r="AC6" s="5">
        <v>2133</v>
      </c>
      <c r="AD6" s="5">
        <v>2110</v>
      </c>
      <c r="AE6" s="7"/>
      <c r="AF6" s="7"/>
      <c r="AG6" s="7"/>
      <c r="AH6" s="7"/>
      <c r="AI6" s="7"/>
      <c r="AJ6" s="6" t="s">
        <v>8</v>
      </c>
      <c r="AK6" s="7" t="s">
        <v>10</v>
      </c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</row>
    <row r="7" spans="1:59" s="195" customFormat="1" ht="23.25" hidden="1" customHeight="1" thickBot="1" x14ac:dyDescent="0.3">
      <c r="A7" s="154"/>
      <c r="B7" s="154"/>
      <c r="C7" s="22"/>
      <c r="D7" s="460">
        <v>1</v>
      </c>
      <c r="E7" s="167">
        <v>2</v>
      </c>
      <c r="F7" s="167">
        <v>3</v>
      </c>
      <c r="G7" s="168">
        <v>4</v>
      </c>
      <c r="H7" s="168">
        <v>5</v>
      </c>
      <c r="I7" s="169">
        <v>6</v>
      </c>
      <c r="J7" s="169">
        <v>7</v>
      </c>
      <c r="K7" s="169">
        <v>8</v>
      </c>
      <c r="L7" s="169">
        <v>9</v>
      </c>
      <c r="M7" s="169">
        <v>10</v>
      </c>
      <c r="N7" s="69"/>
      <c r="O7" s="5"/>
      <c r="P7" s="5"/>
      <c r="Q7" s="5"/>
      <c r="R7" s="5"/>
      <c r="S7" s="5"/>
      <c r="T7" s="5"/>
      <c r="U7" s="5"/>
      <c r="V7" s="5"/>
      <c r="W7" s="5"/>
      <c r="X7" s="6"/>
      <c r="Y7" s="70"/>
      <c r="Z7" s="5"/>
      <c r="AA7" s="5"/>
      <c r="AB7" s="5"/>
      <c r="AC7" s="5"/>
      <c r="AD7" s="5"/>
      <c r="AE7" s="7"/>
      <c r="AF7" s="7"/>
      <c r="AG7" s="7"/>
      <c r="AH7" s="7"/>
      <c r="AI7" s="7"/>
      <c r="AJ7" s="6"/>
      <c r="AK7" s="7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</row>
    <row r="8" spans="1:59" s="196" customFormat="1" ht="57" customHeight="1" x14ac:dyDescent="0.3">
      <c r="A8" s="155" t="str">
        <f>IF(J8=0,"","п")</f>
        <v>п</v>
      </c>
      <c r="B8" s="156"/>
      <c r="C8" s="28"/>
      <c r="D8" s="171"/>
      <c r="E8" s="170"/>
      <c r="F8" s="171"/>
      <c r="G8" s="172"/>
      <c r="H8" s="173" t="s">
        <v>260</v>
      </c>
      <c r="I8" s="174" t="s">
        <v>249</v>
      </c>
      <c r="J8" s="175">
        <f>+K8+L8</f>
        <v>6824173</v>
      </c>
      <c r="K8" s="176">
        <f>+K9+K14</f>
        <v>6824173</v>
      </c>
      <c r="L8" s="177">
        <f>+L9+L14</f>
        <v>0</v>
      </c>
      <c r="M8" s="177">
        <f>+M9+M14</f>
        <v>0</v>
      </c>
      <c r="N8" s="30">
        <f>SUM(O8:W8)</f>
        <v>0</v>
      </c>
      <c r="O8" s="31">
        <f t="shared" ref="O8:X8" si="0">+O9+O14</f>
        <v>0</v>
      </c>
      <c r="P8" s="31">
        <f t="shared" si="0"/>
        <v>0</v>
      </c>
      <c r="Q8" s="31">
        <f t="shared" si="0"/>
        <v>0</v>
      </c>
      <c r="R8" s="31">
        <f t="shared" si="0"/>
        <v>0</v>
      </c>
      <c r="S8" s="31">
        <f t="shared" si="0"/>
        <v>0</v>
      </c>
      <c r="T8" s="31">
        <f t="shared" si="0"/>
        <v>0</v>
      </c>
      <c r="U8" s="31">
        <f t="shared" si="0"/>
        <v>0</v>
      </c>
      <c r="V8" s="31">
        <f t="shared" si="0"/>
        <v>0</v>
      </c>
      <c r="W8" s="31">
        <f t="shared" si="0"/>
        <v>0</v>
      </c>
      <c r="X8" s="31">
        <f t="shared" si="0"/>
        <v>0</v>
      </c>
      <c r="Y8" s="32">
        <f>SUM(Z8:AI8)</f>
        <v>0</v>
      </c>
      <c r="Z8" s="31">
        <f t="shared" ref="Z8:AJ8" si="1">+Z9+Z14</f>
        <v>0</v>
      </c>
      <c r="AA8" s="31">
        <f t="shared" si="1"/>
        <v>0</v>
      </c>
      <c r="AB8" s="31">
        <f t="shared" si="1"/>
        <v>0</v>
      </c>
      <c r="AC8" s="31">
        <f t="shared" si="1"/>
        <v>0</v>
      </c>
      <c r="AD8" s="31">
        <f t="shared" si="1"/>
        <v>0</v>
      </c>
      <c r="AE8" s="31">
        <f t="shared" si="1"/>
        <v>0</v>
      </c>
      <c r="AF8" s="31">
        <f t="shared" si="1"/>
        <v>0</v>
      </c>
      <c r="AG8" s="31">
        <f t="shared" si="1"/>
        <v>0</v>
      </c>
      <c r="AH8" s="31">
        <f t="shared" si="1"/>
        <v>0</v>
      </c>
      <c r="AI8" s="31">
        <f t="shared" si="1"/>
        <v>0</v>
      </c>
      <c r="AJ8" s="31">
        <f t="shared" si="1"/>
        <v>0</v>
      </c>
      <c r="AK8" s="32">
        <f>Y8+N8</f>
        <v>0</v>
      </c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</row>
    <row r="9" spans="1:59" s="198" customFormat="1" ht="19.5" x14ac:dyDescent="0.3">
      <c r="A9" s="155" t="str">
        <f t="shared" ref="A9:C92" si="2">IF(J9=0,"","п")</f>
        <v>п</v>
      </c>
      <c r="B9" s="156" t="s">
        <v>173</v>
      </c>
      <c r="C9" s="102"/>
      <c r="D9" s="178" t="s">
        <v>26</v>
      </c>
      <c r="E9" s="179"/>
      <c r="F9" s="179"/>
      <c r="G9" s="180" t="s">
        <v>3</v>
      </c>
      <c r="H9" s="181"/>
      <c r="I9" s="182"/>
      <c r="J9" s="183">
        <f t="shared" ref="J9:J76" si="3">+K9+L9</f>
        <v>2890133</v>
      </c>
      <c r="K9" s="184">
        <f>K10</f>
        <v>2890133</v>
      </c>
      <c r="L9" s="185">
        <f>L10</f>
        <v>0</v>
      </c>
      <c r="M9" s="185">
        <f>M10</f>
        <v>0</v>
      </c>
      <c r="N9" s="30">
        <f>SUM(O9:W9)</f>
        <v>0</v>
      </c>
      <c r="O9" s="62"/>
      <c r="P9" s="62"/>
      <c r="Q9" s="62"/>
      <c r="R9" s="62"/>
      <c r="S9" s="62"/>
      <c r="T9" s="62"/>
      <c r="U9" s="62"/>
      <c r="V9" s="62"/>
      <c r="W9" s="62"/>
      <c r="X9" s="62"/>
      <c r="Y9" s="3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32">
        <f>Y9+N9</f>
        <v>0</v>
      </c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197"/>
    </row>
    <row r="10" spans="1:59" s="198" customFormat="1" ht="19.5" x14ac:dyDescent="0.3">
      <c r="A10" s="155" t="str">
        <f t="shared" si="2"/>
        <v>п</v>
      </c>
      <c r="B10" s="156" t="s">
        <v>173</v>
      </c>
      <c r="C10" s="102"/>
      <c r="D10" s="178" t="s">
        <v>25</v>
      </c>
      <c r="E10" s="179"/>
      <c r="F10" s="179"/>
      <c r="G10" s="180" t="s">
        <v>3</v>
      </c>
      <c r="H10" s="181"/>
      <c r="I10" s="182"/>
      <c r="J10" s="183">
        <f>+K10+L10</f>
        <v>2890133</v>
      </c>
      <c r="K10" s="184">
        <f>SUM(K11)</f>
        <v>2890133</v>
      </c>
      <c r="L10" s="184">
        <f>SUM(L11)</f>
        <v>0</v>
      </c>
      <c r="M10" s="184">
        <f>SUM(M11)</f>
        <v>0</v>
      </c>
      <c r="N10" s="30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3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32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197"/>
    </row>
    <row r="11" spans="1:59" s="196" customFormat="1" ht="37.5" x14ac:dyDescent="0.3">
      <c r="A11" s="155" t="str">
        <f t="shared" si="2"/>
        <v>п</v>
      </c>
      <c r="B11" s="156" t="s">
        <v>173</v>
      </c>
      <c r="C11" s="102" t="s">
        <v>144</v>
      </c>
      <c r="D11" s="211" t="s">
        <v>181</v>
      </c>
      <c r="E11" s="186" t="s">
        <v>182</v>
      </c>
      <c r="F11" s="187" t="s">
        <v>154</v>
      </c>
      <c r="G11" s="188" t="s">
        <v>83</v>
      </c>
      <c r="H11" s="189"/>
      <c r="I11" s="190"/>
      <c r="J11" s="191">
        <f t="shared" si="3"/>
        <v>2890133</v>
      </c>
      <c r="K11" s="192">
        <v>2890133</v>
      </c>
      <c r="L11" s="193"/>
      <c r="M11" s="193"/>
      <c r="N11" s="30">
        <f>SUM(O11:W11)</f>
        <v>0</v>
      </c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2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2">
        <f>Y11+N11</f>
        <v>0</v>
      </c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197"/>
    </row>
    <row r="12" spans="1:59" s="86" customFormat="1" ht="46.5" hidden="1" customHeight="1" x14ac:dyDescent="0.3">
      <c r="A12" s="27" t="str">
        <f t="shared" si="2"/>
        <v/>
      </c>
      <c r="B12" s="156" t="s">
        <v>173</v>
      </c>
      <c r="C12" s="27" t="str">
        <f t="shared" si="2"/>
        <v/>
      </c>
      <c r="D12" s="461"/>
      <c r="E12" s="363"/>
      <c r="F12" s="288"/>
      <c r="G12" s="218" t="s">
        <v>20</v>
      </c>
      <c r="H12" s="371"/>
      <c r="I12" s="121"/>
      <c r="J12" s="221">
        <f t="shared" si="3"/>
        <v>0</v>
      </c>
      <c r="K12" s="292"/>
      <c r="L12" s="362"/>
      <c r="M12" s="362"/>
      <c r="N12" s="83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5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5"/>
      <c r="BG12" s="106"/>
    </row>
    <row r="13" spans="1:59" s="86" customFormat="1" ht="45.75" hidden="1" customHeight="1" x14ac:dyDescent="0.3">
      <c r="A13" s="27" t="str">
        <f t="shared" ref="A13" si="4">IF(J13=0,"","п")</f>
        <v/>
      </c>
      <c r="B13" s="156" t="s">
        <v>173</v>
      </c>
      <c r="C13" s="103"/>
      <c r="D13" s="461"/>
      <c r="E13" s="363"/>
      <c r="F13" s="288"/>
      <c r="G13" s="218" t="s">
        <v>140</v>
      </c>
      <c r="H13" s="371"/>
      <c r="I13" s="121"/>
      <c r="J13" s="221">
        <f t="shared" si="3"/>
        <v>0</v>
      </c>
      <c r="K13" s="292"/>
      <c r="L13" s="362"/>
      <c r="M13" s="362"/>
      <c r="N13" s="83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5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5"/>
      <c r="BG13" s="106"/>
    </row>
    <row r="14" spans="1:59" s="198" customFormat="1" ht="39" x14ac:dyDescent="0.3">
      <c r="A14" s="155" t="str">
        <f t="shared" si="2"/>
        <v>п</v>
      </c>
      <c r="B14" s="156" t="s">
        <v>174</v>
      </c>
      <c r="C14" s="28"/>
      <c r="D14" s="199" t="s">
        <v>27</v>
      </c>
      <c r="E14" s="199"/>
      <c r="F14" s="199"/>
      <c r="G14" s="200" t="s">
        <v>17</v>
      </c>
      <c r="H14" s="201"/>
      <c r="I14" s="202"/>
      <c r="J14" s="203">
        <f>+K14+L14</f>
        <v>3934040</v>
      </c>
      <c r="K14" s="204">
        <f>+K15</f>
        <v>3934040</v>
      </c>
      <c r="L14" s="205">
        <f>+L15</f>
        <v>0</v>
      </c>
      <c r="M14" s="205">
        <f>+M15</f>
        <v>0</v>
      </c>
      <c r="N14" s="30">
        <f>SUM(O14:W14)</f>
        <v>0</v>
      </c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3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32">
        <f>Y14+N14</f>
        <v>0</v>
      </c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197"/>
    </row>
    <row r="15" spans="1:59" s="198" customFormat="1" ht="39" x14ac:dyDescent="0.3">
      <c r="A15" s="155" t="str">
        <f t="shared" si="2"/>
        <v>п</v>
      </c>
      <c r="C15" s="28"/>
      <c r="D15" s="199" t="s">
        <v>28</v>
      </c>
      <c r="E15" s="199"/>
      <c r="F15" s="199"/>
      <c r="G15" s="200" t="s">
        <v>17</v>
      </c>
      <c r="H15" s="201"/>
      <c r="I15" s="202"/>
      <c r="J15" s="203">
        <f t="shared" si="3"/>
        <v>3934040</v>
      </c>
      <c r="K15" s="204">
        <f>SUM(K16:K22)</f>
        <v>3934040</v>
      </c>
      <c r="L15" s="204">
        <f>SUM(L16:L22)</f>
        <v>0</v>
      </c>
      <c r="M15" s="204">
        <f>SUM(M16:M22)</f>
        <v>0</v>
      </c>
      <c r="N15" s="30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3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32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197"/>
    </row>
    <row r="16" spans="1:59" s="33" customFormat="1" ht="21.95" hidden="1" customHeight="1" x14ac:dyDescent="0.25">
      <c r="A16" s="27" t="str">
        <f t="shared" si="2"/>
        <v/>
      </c>
      <c r="B16" s="28" t="s">
        <v>174</v>
      </c>
      <c r="C16" s="28"/>
      <c r="D16" s="211"/>
      <c r="E16" s="186"/>
      <c r="F16" s="187"/>
      <c r="G16" s="188"/>
      <c r="H16" s="215"/>
      <c r="I16" s="110"/>
      <c r="J16" s="110">
        <f t="shared" si="3"/>
        <v>0</v>
      </c>
      <c r="K16" s="37"/>
      <c r="L16" s="35"/>
      <c r="M16" s="35"/>
      <c r="N16" s="30">
        <f>SUM(O16:W16)</f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2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2">
        <f>Y16+N16</f>
        <v>0</v>
      </c>
      <c r="BG16" s="106"/>
    </row>
    <row r="17" spans="1:59" s="196" customFormat="1" ht="37.5" x14ac:dyDescent="0.3">
      <c r="A17" s="155" t="str">
        <f t="shared" si="2"/>
        <v>п</v>
      </c>
      <c r="B17" s="156" t="s">
        <v>174</v>
      </c>
      <c r="C17" s="28"/>
      <c r="D17" s="211" t="s">
        <v>29</v>
      </c>
      <c r="E17" s="186" t="s">
        <v>30</v>
      </c>
      <c r="F17" s="187" t="s">
        <v>168</v>
      </c>
      <c r="G17" s="188" t="s">
        <v>31</v>
      </c>
      <c r="H17" s="189"/>
      <c r="I17" s="190"/>
      <c r="J17" s="191">
        <f t="shared" si="3"/>
        <v>7560</v>
      </c>
      <c r="K17" s="192">
        <v>7560</v>
      </c>
      <c r="L17" s="206"/>
      <c r="M17" s="206"/>
      <c r="N17" s="30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2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2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197"/>
    </row>
    <row r="18" spans="1:59" s="196" customFormat="1" ht="56.25" x14ac:dyDescent="0.3">
      <c r="A18" s="155" t="str">
        <f t="shared" si="2"/>
        <v>п</v>
      </c>
      <c r="B18" s="156" t="s">
        <v>174</v>
      </c>
      <c r="C18" s="28"/>
      <c r="D18" s="211" t="s">
        <v>32</v>
      </c>
      <c r="E18" s="186" t="s">
        <v>33</v>
      </c>
      <c r="F18" s="187" t="s">
        <v>168</v>
      </c>
      <c r="G18" s="188" t="s">
        <v>169</v>
      </c>
      <c r="H18" s="189"/>
      <c r="I18" s="190"/>
      <c r="J18" s="191">
        <f t="shared" si="3"/>
        <v>3043000</v>
      </c>
      <c r="K18" s="192">
        <v>3043000</v>
      </c>
      <c r="L18" s="206"/>
      <c r="M18" s="206"/>
      <c r="N18" s="30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2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2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197"/>
    </row>
    <row r="19" spans="1:59" s="196" customFormat="1" ht="37.5" x14ac:dyDescent="0.3">
      <c r="A19" s="155" t="str">
        <f t="shared" si="2"/>
        <v>п</v>
      </c>
      <c r="B19" s="156" t="s">
        <v>174</v>
      </c>
      <c r="C19" s="28"/>
      <c r="D19" s="211" t="s">
        <v>34</v>
      </c>
      <c r="E19" s="186" t="s">
        <v>35</v>
      </c>
      <c r="F19" s="187" t="s">
        <v>168</v>
      </c>
      <c r="G19" s="188" t="s">
        <v>170</v>
      </c>
      <c r="H19" s="189"/>
      <c r="I19" s="190"/>
      <c r="J19" s="191">
        <f t="shared" si="3"/>
        <v>46400</v>
      </c>
      <c r="K19" s="192">
        <v>46400</v>
      </c>
      <c r="L19" s="206"/>
      <c r="M19" s="206"/>
      <c r="N19" s="30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2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2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197"/>
    </row>
    <row r="20" spans="1:59" s="196" customFormat="1" ht="84" customHeight="1" x14ac:dyDescent="0.3">
      <c r="A20" s="155" t="str">
        <f t="shared" si="2"/>
        <v>п</v>
      </c>
      <c r="B20" s="156" t="s">
        <v>174</v>
      </c>
      <c r="C20" s="28"/>
      <c r="D20" s="211" t="s">
        <v>36</v>
      </c>
      <c r="E20" s="186" t="s">
        <v>37</v>
      </c>
      <c r="F20" s="187" t="s">
        <v>164</v>
      </c>
      <c r="G20" s="188" t="s">
        <v>126</v>
      </c>
      <c r="H20" s="207"/>
      <c r="I20" s="208"/>
      <c r="J20" s="191">
        <f t="shared" si="3"/>
        <v>397000</v>
      </c>
      <c r="K20" s="192">
        <v>397000</v>
      </c>
      <c r="L20" s="206">
        <f>+L22</f>
        <v>0</v>
      </c>
      <c r="M20" s="206">
        <f>+M22</f>
        <v>0</v>
      </c>
      <c r="N20" s="30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2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2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197"/>
    </row>
    <row r="21" spans="1:59" s="196" customFormat="1" ht="38.25" thickBot="1" x14ac:dyDescent="0.35">
      <c r="A21" s="155" t="str">
        <f t="shared" si="2"/>
        <v>п</v>
      </c>
      <c r="B21" s="156" t="s">
        <v>174</v>
      </c>
      <c r="C21" s="28"/>
      <c r="D21" s="211" t="s">
        <v>183</v>
      </c>
      <c r="E21" s="186" t="s">
        <v>182</v>
      </c>
      <c r="F21" s="187" t="s">
        <v>154</v>
      </c>
      <c r="G21" s="188" t="s">
        <v>83</v>
      </c>
      <c r="H21" s="189"/>
      <c r="I21" s="190"/>
      <c r="J21" s="191">
        <f>+K21+L21</f>
        <v>440080</v>
      </c>
      <c r="K21" s="192">
        <v>440080</v>
      </c>
      <c r="L21" s="206"/>
      <c r="M21" s="206"/>
      <c r="N21" s="30">
        <f>SUM(O21:W21)</f>
        <v>0</v>
      </c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2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2">
        <f>Y21+N21</f>
        <v>0</v>
      </c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197"/>
    </row>
    <row r="22" spans="1:59" s="33" customFormat="1" ht="19.5" hidden="1" thickBot="1" x14ac:dyDescent="0.3">
      <c r="A22" s="27" t="str">
        <f t="shared" si="2"/>
        <v/>
      </c>
      <c r="B22" s="28" t="s">
        <v>174</v>
      </c>
      <c r="C22" s="28"/>
      <c r="D22" s="211"/>
      <c r="E22" s="186"/>
      <c r="F22" s="187"/>
      <c r="G22" s="188"/>
      <c r="H22" s="189"/>
      <c r="I22" s="110"/>
      <c r="J22" s="128">
        <f t="shared" si="3"/>
        <v>0</v>
      </c>
      <c r="K22" s="37"/>
      <c r="L22" s="35"/>
      <c r="M22" s="35"/>
      <c r="N22" s="30">
        <f>SUM(O22:W22)</f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2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2">
        <f>Y22+N22</f>
        <v>0</v>
      </c>
      <c r="BG22" s="106"/>
    </row>
    <row r="23" spans="1:59" s="196" customFormat="1" ht="114" customHeight="1" x14ac:dyDescent="0.3">
      <c r="A23" s="155" t="str">
        <f t="shared" si="2"/>
        <v>п</v>
      </c>
      <c r="B23" s="156"/>
      <c r="C23" s="28"/>
      <c r="D23" s="171"/>
      <c r="E23" s="170"/>
      <c r="F23" s="171"/>
      <c r="G23" s="172"/>
      <c r="H23" s="173" t="s">
        <v>229</v>
      </c>
      <c r="I23" s="174" t="s">
        <v>125</v>
      </c>
      <c r="J23" s="175">
        <f t="shared" si="3"/>
        <v>14328757</v>
      </c>
      <c r="K23" s="176">
        <f t="shared" ref="K23:M24" si="5">+K24</f>
        <v>14328757</v>
      </c>
      <c r="L23" s="176">
        <f t="shared" si="5"/>
        <v>0</v>
      </c>
      <c r="M23" s="176">
        <f t="shared" si="5"/>
        <v>0</v>
      </c>
      <c r="N23" s="30">
        <f>SUM(O23:W23)</f>
        <v>0</v>
      </c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2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2">
        <f>Y23+N23</f>
        <v>0</v>
      </c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197"/>
    </row>
    <row r="24" spans="1:59" s="198" customFormat="1" ht="19.5" x14ac:dyDescent="0.3">
      <c r="A24" s="155" t="str">
        <f t="shared" si="2"/>
        <v>п</v>
      </c>
      <c r="B24" s="156" t="s">
        <v>173</v>
      </c>
      <c r="C24" s="102"/>
      <c r="D24" s="178" t="s">
        <v>26</v>
      </c>
      <c r="E24" s="178"/>
      <c r="F24" s="178"/>
      <c r="G24" s="180" t="s">
        <v>3</v>
      </c>
      <c r="H24" s="181"/>
      <c r="I24" s="182"/>
      <c r="J24" s="183">
        <f t="shared" si="3"/>
        <v>14328757</v>
      </c>
      <c r="K24" s="184">
        <f t="shared" si="5"/>
        <v>14328757</v>
      </c>
      <c r="L24" s="184">
        <f t="shared" si="5"/>
        <v>0</v>
      </c>
      <c r="M24" s="184">
        <f t="shared" si="5"/>
        <v>0</v>
      </c>
      <c r="N24" s="30">
        <f>SUM(O24:W24)</f>
        <v>0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>
        <f>Y24+N24</f>
        <v>0</v>
      </c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197"/>
    </row>
    <row r="25" spans="1:59" s="198" customFormat="1" ht="19.5" x14ac:dyDescent="0.3">
      <c r="A25" s="155" t="str">
        <f t="shared" si="2"/>
        <v>п</v>
      </c>
      <c r="B25" s="156" t="s">
        <v>173</v>
      </c>
      <c r="C25" s="102"/>
      <c r="D25" s="178" t="s">
        <v>25</v>
      </c>
      <c r="E25" s="178"/>
      <c r="F25" s="178"/>
      <c r="G25" s="180" t="s">
        <v>3</v>
      </c>
      <c r="H25" s="181"/>
      <c r="I25" s="182"/>
      <c r="J25" s="183">
        <f>+K25+L25</f>
        <v>14328757</v>
      </c>
      <c r="K25" s="184">
        <f>SUM(K26)+K29</f>
        <v>14328757</v>
      </c>
      <c r="L25" s="184">
        <f>SUM(L26)+L29</f>
        <v>0</v>
      </c>
      <c r="M25" s="184">
        <f>SUM(M26)+M29</f>
        <v>0</v>
      </c>
      <c r="N25" s="30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197"/>
    </row>
    <row r="26" spans="1:59" s="196" customFormat="1" ht="38.25" thickBot="1" x14ac:dyDescent="0.35">
      <c r="A26" s="155" t="str">
        <f>IF(J26=0,"","п")</f>
        <v>п</v>
      </c>
      <c r="B26" s="156" t="s">
        <v>173</v>
      </c>
      <c r="C26" s="102"/>
      <c r="D26" s="211" t="s">
        <v>41</v>
      </c>
      <c r="E26" s="209" t="s">
        <v>167</v>
      </c>
      <c r="F26" s="210" t="s">
        <v>156</v>
      </c>
      <c r="G26" s="188" t="s">
        <v>165</v>
      </c>
      <c r="H26" s="189"/>
      <c r="I26" s="190"/>
      <c r="J26" s="191">
        <f>+K26+L26</f>
        <v>14328757</v>
      </c>
      <c r="K26" s="192">
        <v>14328757</v>
      </c>
      <c r="L26" s="206"/>
      <c r="M26" s="206"/>
      <c r="N26" s="30">
        <f>SUM(O26:W26)</f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2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2">
        <f>Y26+N26</f>
        <v>0</v>
      </c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197"/>
    </row>
    <row r="27" spans="1:59" s="86" customFormat="1" ht="38.25" hidden="1" thickBot="1" x14ac:dyDescent="0.35">
      <c r="A27" s="148" t="str">
        <f>IF(J27=0,"","п")</f>
        <v/>
      </c>
      <c r="B27" s="100" t="s">
        <v>173</v>
      </c>
      <c r="C27" s="103"/>
      <c r="D27" s="462"/>
      <c r="E27" s="365"/>
      <c r="F27" s="385"/>
      <c r="G27" s="218" t="s">
        <v>212</v>
      </c>
      <c r="H27" s="285"/>
      <c r="I27" s="124"/>
      <c r="J27" s="129">
        <f>+K27+L27</f>
        <v>0</v>
      </c>
      <c r="K27" s="34"/>
      <c r="L27" s="149"/>
      <c r="M27" s="149"/>
      <c r="N27" s="83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5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5"/>
      <c r="BG27" s="106"/>
    </row>
    <row r="28" spans="1:59" s="86" customFormat="1" ht="19.5" hidden="1" thickBot="1" x14ac:dyDescent="0.35">
      <c r="A28" s="148" t="str">
        <f t="shared" si="2"/>
        <v/>
      </c>
      <c r="B28" s="100" t="s">
        <v>173</v>
      </c>
      <c r="C28" s="103"/>
      <c r="D28" s="463"/>
      <c r="E28" s="365"/>
      <c r="F28" s="385"/>
      <c r="G28" s="444" t="s">
        <v>20</v>
      </c>
      <c r="H28" s="241"/>
      <c r="I28" s="113"/>
      <c r="J28" s="133">
        <f t="shared" si="3"/>
        <v>0</v>
      </c>
      <c r="K28" s="90"/>
      <c r="L28" s="151"/>
      <c r="M28" s="151"/>
      <c r="N28" s="83">
        <f>SUM(O28:W28)</f>
        <v>0</v>
      </c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5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5">
        <f>Y28+N28</f>
        <v>0</v>
      </c>
      <c r="BG28" s="106"/>
    </row>
    <row r="29" spans="1:59" s="33" customFormat="1" ht="57" hidden="1" thickBot="1" x14ac:dyDescent="0.3">
      <c r="A29" s="148" t="str">
        <f>IF(J29=0,"","п")</f>
        <v/>
      </c>
      <c r="B29" s="100" t="s">
        <v>173</v>
      </c>
      <c r="C29" s="102"/>
      <c r="D29" s="187" t="s">
        <v>243</v>
      </c>
      <c r="E29" s="186">
        <v>7363</v>
      </c>
      <c r="F29" s="187" t="s">
        <v>148</v>
      </c>
      <c r="G29" s="188" t="s">
        <v>94</v>
      </c>
      <c r="H29" s="189"/>
      <c r="I29" s="110"/>
      <c r="J29" s="128">
        <f>+K29+L29</f>
        <v>0</v>
      </c>
      <c r="K29" s="37"/>
      <c r="L29" s="37"/>
      <c r="M29" s="37"/>
      <c r="N29" s="30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2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2"/>
      <c r="BG29" s="106"/>
    </row>
    <row r="30" spans="1:59" s="86" customFormat="1" ht="19.5" hidden="1" thickBot="1" x14ac:dyDescent="0.35">
      <c r="A30" s="148" t="str">
        <f>IF(J30=0,"","п")</f>
        <v/>
      </c>
      <c r="B30" s="100" t="s">
        <v>173</v>
      </c>
      <c r="C30" s="103"/>
      <c r="D30" s="464"/>
      <c r="E30" s="216"/>
      <c r="F30" s="217"/>
      <c r="G30" s="240" t="s">
        <v>20</v>
      </c>
      <c r="H30" s="285"/>
      <c r="I30" s="124"/>
      <c r="J30" s="129">
        <f>+K30+L30</f>
        <v>0</v>
      </c>
      <c r="K30" s="34"/>
      <c r="L30" s="149"/>
      <c r="M30" s="149"/>
      <c r="N30" s="83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5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5"/>
      <c r="BG30" s="106"/>
    </row>
    <row r="31" spans="1:59" s="86" customFormat="1" ht="19.5" hidden="1" thickBot="1" x14ac:dyDescent="0.35">
      <c r="A31" s="148"/>
      <c r="B31" s="100"/>
      <c r="C31" s="103"/>
      <c r="D31" s="462"/>
      <c r="E31" s="364"/>
      <c r="F31" s="386"/>
      <c r="G31" s="218"/>
      <c r="H31" s="371"/>
      <c r="I31" s="121"/>
      <c r="J31" s="134"/>
      <c r="K31" s="82"/>
      <c r="L31" s="82"/>
      <c r="M31" s="82"/>
      <c r="N31" s="83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5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5"/>
      <c r="BG31" s="106"/>
    </row>
    <row r="32" spans="1:59" s="33" customFormat="1" ht="101.25" hidden="1" customHeight="1" x14ac:dyDescent="0.3">
      <c r="A32" s="27" t="str">
        <f t="shared" si="2"/>
        <v/>
      </c>
      <c r="B32" s="28"/>
      <c r="C32" s="28"/>
      <c r="D32" s="171"/>
      <c r="E32" s="170"/>
      <c r="F32" s="171"/>
      <c r="G32" s="172"/>
      <c r="H32" s="173" t="s">
        <v>123</v>
      </c>
      <c r="I32" s="174" t="s">
        <v>124</v>
      </c>
      <c r="J32" s="126">
        <f t="shared" si="3"/>
        <v>0</v>
      </c>
      <c r="K32" s="29">
        <f>+K33</f>
        <v>0</v>
      </c>
      <c r="L32" s="29">
        <f>+L33</f>
        <v>0</v>
      </c>
      <c r="M32" s="29">
        <f>+M33</f>
        <v>0</v>
      </c>
      <c r="N32" s="30">
        <f>SUM(O32:W32)</f>
        <v>0</v>
      </c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2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2">
        <f>Y32+N32</f>
        <v>0</v>
      </c>
      <c r="BG32" s="106"/>
    </row>
    <row r="33" spans="1:59" s="44" customFormat="1" ht="20.25" hidden="1" thickBot="1" x14ac:dyDescent="0.3">
      <c r="A33" s="27" t="str">
        <f t="shared" si="2"/>
        <v/>
      </c>
      <c r="B33" s="28" t="s">
        <v>173</v>
      </c>
      <c r="C33" s="102"/>
      <c r="D33" s="178" t="s">
        <v>26</v>
      </c>
      <c r="E33" s="178"/>
      <c r="F33" s="178"/>
      <c r="G33" s="180" t="s">
        <v>3</v>
      </c>
      <c r="H33" s="181"/>
      <c r="I33" s="118"/>
      <c r="J33" s="127">
        <f t="shared" si="3"/>
        <v>0</v>
      </c>
      <c r="K33" s="61">
        <f t="shared" ref="K33:M34" si="6">SUM(K34)</f>
        <v>0</v>
      </c>
      <c r="L33" s="61">
        <f t="shared" si="6"/>
        <v>0</v>
      </c>
      <c r="M33" s="61">
        <f t="shared" si="6"/>
        <v>0</v>
      </c>
      <c r="N33" s="30">
        <f>SUM(O33:W33)</f>
        <v>0</v>
      </c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>
        <f>Y33+N33</f>
        <v>0</v>
      </c>
      <c r="BG33" s="106"/>
    </row>
    <row r="34" spans="1:59" s="44" customFormat="1" ht="20.25" hidden="1" thickBot="1" x14ac:dyDescent="0.3">
      <c r="A34" s="27" t="str">
        <f t="shared" si="2"/>
        <v/>
      </c>
      <c r="B34" s="28" t="s">
        <v>173</v>
      </c>
      <c r="C34" s="102"/>
      <c r="D34" s="178" t="s">
        <v>25</v>
      </c>
      <c r="E34" s="178"/>
      <c r="F34" s="178"/>
      <c r="G34" s="180" t="s">
        <v>3</v>
      </c>
      <c r="H34" s="181"/>
      <c r="I34" s="118"/>
      <c r="J34" s="127">
        <f t="shared" si="3"/>
        <v>0</v>
      </c>
      <c r="K34" s="61">
        <f t="shared" si="6"/>
        <v>0</v>
      </c>
      <c r="L34" s="61">
        <f t="shared" si="6"/>
        <v>0</v>
      </c>
      <c r="M34" s="61">
        <f t="shared" si="6"/>
        <v>0</v>
      </c>
      <c r="N34" s="30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BG34" s="106"/>
    </row>
    <row r="35" spans="1:59" s="33" customFormat="1" ht="38.25" hidden="1" thickBot="1" x14ac:dyDescent="0.3">
      <c r="A35" s="27" t="str">
        <f t="shared" si="2"/>
        <v/>
      </c>
      <c r="B35" s="28" t="s">
        <v>173</v>
      </c>
      <c r="C35" s="104"/>
      <c r="D35" s="211" t="s">
        <v>41</v>
      </c>
      <c r="E35" s="211" t="s">
        <v>167</v>
      </c>
      <c r="F35" s="211" t="s">
        <v>156</v>
      </c>
      <c r="G35" s="188" t="s">
        <v>165</v>
      </c>
      <c r="H35" s="189"/>
      <c r="I35" s="110"/>
      <c r="J35" s="128">
        <f t="shared" si="3"/>
        <v>0</v>
      </c>
      <c r="K35" s="37"/>
      <c r="L35" s="37"/>
      <c r="M35" s="37"/>
      <c r="N35" s="66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BG35" s="106"/>
    </row>
    <row r="36" spans="1:59" s="196" customFormat="1" ht="138" customHeight="1" x14ac:dyDescent="0.3">
      <c r="A36" s="155" t="str">
        <f>IF(J36=0,"","п")</f>
        <v>п</v>
      </c>
      <c r="B36" s="156"/>
      <c r="C36" s="28"/>
      <c r="D36" s="171"/>
      <c r="E36" s="170"/>
      <c r="F36" s="171"/>
      <c r="G36" s="172"/>
      <c r="H36" s="173" t="s">
        <v>250</v>
      </c>
      <c r="I36" s="174" t="s">
        <v>251</v>
      </c>
      <c r="J36" s="175">
        <f>+K36+L36</f>
        <v>2734467</v>
      </c>
      <c r="K36" s="176">
        <f>+K37</f>
        <v>2734467</v>
      </c>
      <c r="L36" s="176">
        <f>+L37</f>
        <v>0</v>
      </c>
      <c r="M36" s="176">
        <f>+M37</f>
        <v>0</v>
      </c>
      <c r="N36" s="30">
        <f>SUM(O36:W36)</f>
        <v>0</v>
      </c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2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2">
        <f>Y36+N36</f>
        <v>0</v>
      </c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197"/>
    </row>
    <row r="37" spans="1:59" s="198" customFormat="1" ht="19.5" x14ac:dyDescent="0.3">
      <c r="A37" s="155" t="str">
        <f>IF(J37=0,"","п")</f>
        <v>п</v>
      </c>
      <c r="B37" s="156" t="s">
        <v>173</v>
      </c>
      <c r="C37" s="102"/>
      <c r="D37" s="178" t="s">
        <v>26</v>
      </c>
      <c r="E37" s="178"/>
      <c r="F37" s="178"/>
      <c r="G37" s="180" t="s">
        <v>3</v>
      </c>
      <c r="H37" s="181"/>
      <c r="I37" s="182"/>
      <c r="J37" s="183">
        <f>+K37+L37</f>
        <v>2734467</v>
      </c>
      <c r="K37" s="184">
        <f t="shared" ref="K37:M38" si="7">SUM(K38)</f>
        <v>2734467</v>
      </c>
      <c r="L37" s="184">
        <f t="shared" si="7"/>
        <v>0</v>
      </c>
      <c r="M37" s="184">
        <f t="shared" si="7"/>
        <v>0</v>
      </c>
      <c r="N37" s="30">
        <f>SUM(O37:W37)</f>
        <v>0</v>
      </c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>
        <f>Y37+N37</f>
        <v>0</v>
      </c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197"/>
    </row>
    <row r="38" spans="1:59" s="198" customFormat="1" ht="19.5" x14ac:dyDescent="0.3">
      <c r="A38" s="155" t="str">
        <f>IF(J38=0,"","п")</f>
        <v>п</v>
      </c>
      <c r="B38" s="156" t="s">
        <v>173</v>
      </c>
      <c r="C38" s="102"/>
      <c r="D38" s="178" t="s">
        <v>25</v>
      </c>
      <c r="E38" s="178"/>
      <c r="F38" s="178"/>
      <c r="G38" s="180" t="s">
        <v>3</v>
      </c>
      <c r="H38" s="181"/>
      <c r="I38" s="182"/>
      <c r="J38" s="183">
        <f>+K38+L38</f>
        <v>2734467</v>
      </c>
      <c r="K38" s="184">
        <f>SUM(K39)</f>
        <v>2734467</v>
      </c>
      <c r="L38" s="184">
        <f t="shared" si="7"/>
        <v>0</v>
      </c>
      <c r="M38" s="184">
        <f t="shared" si="7"/>
        <v>0</v>
      </c>
      <c r="N38" s="30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197"/>
    </row>
    <row r="39" spans="1:59" s="196" customFormat="1" ht="26.25" customHeight="1" thickBot="1" x14ac:dyDescent="0.35">
      <c r="A39" s="155" t="str">
        <f>IF(J39=0,"","п")</f>
        <v>п</v>
      </c>
      <c r="B39" s="156" t="s">
        <v>173</v>
      </c>
      <c r="C39" s="102"/>
      <c r="D39" s="211" t="s">
        <v>107</v>
      </c>
      <c r="E39" s="187" t="s">
        <v>108</v>
      </c>
      <c r="F39" s="187" t="s">
        <v>109</v>
      </c>
      <c r="G39" s="188" t="s">
        <v>110</v>
      </c>
      <c r="H39" s="189"/>
      <c r="I39" s="190"/>
      <c r="J39" s="191">
        <f>+K39+L39</f>
        <v>2734467</v>
      </c>
      <c r="K39" s="192">
        <v>2734467</v>
      </c>
      <c r="L39" s="192"/>
      <c r="M39" s="192"/>
      <c r="N39" s="30">
        <f>SUM(O39:W39)</f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2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2">
        <f>Y39+N39</f>
        <v>0</v>
      </c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197"/>
    </row>
    <row r="40" spans="1:59" s="33" customFormat="1" ht="75.75" hidden="1" thickBot="1" x14ac:dyDescent="0.3">
      <c r="A40" s="27" t="str">
        <f t="shared" si="2"/>
        <v/>
      </c>
      <c r="B40" s="28"/>
      <c r="C40" s="28"/>
      <c r="D40" s="171"/>
      <c r="E40" s="170"/>
      <c r="F40" s="171"/>
      <c r="G40" s="172"/>
      <c r="H40" s="173" t="s">
        <v>223</v>
      </c>
      <c r="I40" s="117" t="s">
        <v>224</v>
      </c>
      <c r="J40" s="126">
        <f t="shared" si="3"/>
        <v>0</v>
      </c>
      <c r="K40" s="29">
        <f>+K41</f>
        <v>0</v>
      </c>
      <c r="L40" s="29">
        <f>+L41</f>
        <v>0</v>
      </c>
      <c r="M40" s="29">
        <f>+M41</f>
        <v>0</v>
      </c>
      <c r="N40" s="30">
        <f>SUM(O40:W40)</f>
        <v>0</v>
      </c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2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2">
        <f>Y40+N40</f>
        <v>0</v>
      </c>
      <c r="BG40" s="106"/>
    </row>
    <row r="41" spans="1:59" s="44" customFormat="1" ht="20.25" hidden="1" thickBot="1" x14ac:dyDescent="0.3">
      <c r="A41" s="27" t="str">
        <f t="shared" si="2"/>
        <v/>
      </c>
      <c r="B41" s="28" t="s">
        <v>173</v>
      </c>
      <c r="C41" s="102"/>
      <c r="D41" s="178" t="s">
        <v>26</v>
      </c>
      <c r="E41" s="178"/>
      <c r="F41" s="178"/>
      <c r="G41" s="180" t="s">
        <v>3</v>
      </c>
      <c r="H41" s="181"/>
      <c r="I41" s="118"/>
      <c r="J41" s="127">
        <f t="shared" si="3"/>
        <v>0</v>
      </c>
      <c r="K41" s="61">
        <f t="shared" ref="K41:M42" si="8">SUM(K42)</f>
        <v>0</v>
      </c>
      <c r="L41" s="61">
        <f t="shared" si="8"/>
        <v>0</v>
      </c>
      <c r="M41" s="61">
        <f t="shared" si="8"/>
        <v>0</v>
      </c>
      <c r="N41" s="30">
        <f>SUM(O41:W41)</f>
        <v>0</v>
      </c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>
        <f>Y41+N41</f>
        <v>0</v>
      </c>
      <c r="BG41" s="106"/>
    </row>
    <row r="42" spans="1:59" s="44" customFormat="1" ht="20.25" hidden="1" thickBot="1" x14ac:dyDescent="0.3">
      <c r="A42" s="27" t="str">
        <f t="shared" si="2"/>
        <v/>
      </c>
      <c r="B42" s="28" t="s">
        <v>173</v>
      </c>
      <c r="C42" s="102"/>
      <c r="D42" s="178" t="s">
        <v>25</v>
      </c>
      <c r="E42" s="178"/>
      <c r="F42" s="178"/>
      <c r="G42" s="180" t="s">
        <v>3</v>
      </c>
      <c r="H42" s="181"/>
      <c r="I42" s="118"/>
      <c r="J42" s="127">
        <f t="shared" si="3"/>
        <v>0</v>
      </c>
      <c r="K42" s="61">
        <f>SUM(K43)</f>
        <v>0</v>
      </c>
      <c r="L42" s="61">
        <f t="shared" si="8"/>
        <v>0</v>
      </c>
      <c r="M42" s="61">
        <f t="shared" si="8"/>
        <v>0</v>
      </c>
      <c r="N42" s="30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BG42" s="106"/>
    </row>
    <row r="43" spans="1:59" s="33" customFormat="1" ht="57" hidden="1" thickBot="1" x14ac:dyDescent="0.3">
      <c r="A43" s="27" t="str">
        <f t="shared" si="2"/>
        <v/>
      </c>
      <c r="B43" s="28" t="s">
        <v>173</v>
      </c>
      <c r="C43" s="102"/>
      <c r="D43" s="211" t="s">
        <v>38</v>
      </c>
      <c r="E43" s="187" t="s">
        <v>39</v>
      </c>
      <c r="F43" s="187" t="s">
        <v>84</v>
      </c>
      <c r="G43" s="188" t="s">
        <v>40</v>
      </c>
      <c r="H43" s="189"/>
      <c r="I43" s="110"/>
      <c r="J43" s="128">
        <f t="shared" si="3"/>
        <v>0</v>
      </c>
      <c r="K43" s="37"/>
      <c r="L43" s="36"/>
      <c r="M43" s="36"/>
      <c r="N43" s="30">
        <f>SUM(O43:W43)</f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2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2">
        <f>Y43+N43</f>
        <v>0</v>
      </c>
      <c r="BG43" s="106"/>
    </row>
    <row r="44" spans="1:59" s="196" customFormat="1" ht="75" x14ac:dyDescent="0.3">
      <c r="A44" s="155" t="str">
        <f t="shared" si="2"/>
        <v>п</v>
      </c>
      <c r="B44" s="156"/>
      <c r="C44" s="28"/>
      <c r="D44" s="171"/>
      <c r="E44" s="170"/>
      <c r="F44" s="171"/>
      <c r="G44" s="172"/>
      <c r="H44" s="173" t="s">
        <v>225</v>
      </c>
      <c r="I44" s="174" t="s">
        <v>226</v>
      </c>
      <c r="J44" s="175">
        <f t="shared" si="3"/>
        <v>10923544</v>
      </c>
      <c r="K44" s="176">
        <f>+K45</f>
        <v>10923544</v>
      </c>
      <c r="L44" s="176">
        <f t="shared" ref="L44:M44" si="9">+L45</f>
        <v>0</v>
      </c>
      <c r="M44" s="176">
        <f t="shared" si="9"/>
        <v>0</v>
      </c>
      <c r="N44" s="30">
        <f>SUM(O44:W44)</f>
        <v>0</v>
      </c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2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2">
        <f>Y44+N44</f>
        <v>0</v>
      </c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197"/>
    </row>
    <row r="45" spans="1:59" s="198" customFormat="1" ht="19.5" x14ac:dyDescent="0.3">
      <c r="A45" s="155" t="str">
        <f t="shared" si="2"/>
        <v>п</v>
      </c>
      <c r="B45" s="156" t="s">
        <v>173</v>
      </c>
      <c r="C45" s="102"/>
      <c r="D45" s="178" t="s">
        <v>26</v>
      </c>
      <c r="E45" s="178"/>
      <c r="F45" s="178"/>
      <c r="G45" s="180" t="s">
        <v>3</v>
      </c>
      <c r="H45" s="181"/>
      <c r="I45" s="182"/>
      <c r="J45" s="183">
        <f t="shared" si="3"/>
        <v>10923544</v>
      </c>
      <c r="K45" s="184">
        <f>SUM(K46)</f>
        <v>10923544</v>
      </c>
      <c r="L45" s="184">
        <f>SUM(L46)</f>
        <v>0</v>
      </c>
      <c r="M45" s="184">
        <f>SUM(M46)</f>
        <v>0</v>
      </c>
      <c r="N45" s="30">
        <f>SUM(O45:W45)</f>
        <v>0</v>
      </c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>
        <f>Y45+N45</f>
        <v>0</v>
      </c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197"/>
    </row>
    <row r="46" spans="1:59" s="198" customFormat="1" ht="19.5" x14ac:dyDescent="0.3">
      <c r="A46" s="155" t="str">
        <f t="shared" si="2"/>
        <v>п</v>
      </c>
      <c r="B46" s="156" t="s">
        <v>173</v>
      </c>
      <c r="C46" s="102"/>
      <c r="D46" s="178" t="s">
        <v>25</v>
      </c>
      <c r="E46" s="178"/>
      <c r="F46" s="178"/>
      <c r="G46" s="180" t="s">
        <v>3</v>
      </c>
      <c r="H46" s="181"/>
      <c r="I46" s="182"/>
      <c r="J46" s="183">
        <f>+K46+L46</f>
        <v>10923544</v>
      </c>
      <c r="K46" s="184">
        <f>SUM(K47:K51)-K51-K49</f>
        <v>10923544</v>
      </c>
      <c r="L46" s="184">
        <f>SUM(L47:L51)-L51-L49</f>
        <v>0</v>
      </c>
      <c r="M46" s="184">
        <f>SUM(M47:M51)-M51</f>
        <v>0</v>
      </c>
      <c r="N46" s="30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197"/>
    </row>
    <row r="47" spans="1:59" s="33" customFormat="1" ht="42" hidden="1" customHeight="1" x14ac:dyDescent="0.25">
      <c r="A47" s="27" t="str">
        <f t="shared" si="2"/>
        <v/>
      </c>
      <c r="B47" s="28" t="s">
        <v>173</v>
      </c>
      <c r="C47" s="104"/>
      <c r="D47" s="211" t="s">
        <v>41</v>
      </c>
      <c r="E47" s="187" t="s">
        <v>167</v>
      </c>
      <c r="F47" s="187" t="s">
        <v>156</v>
      </c>
      <c r="G47" s="391" t="s">
        <v>165</v>
      </c>
      <c r="H47" s="189"/>
      <c r="I47" s="110"/>
      <c r="J47" s="128">
        <f t="shared" si="3"/>
        <v>0</v>
      </c>
      <c r="K47" s="37"/>
      <c r="L47" s="37"/>
      <c r="M47" s="37"/>
      <c r="N47" s="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>
        <v>0</v>
      </c>
      <c r="BG47" s="106"/>
    </row>
    <row r="48" spans="1:59" s="196" customFormat="1" ht="57" thickBot="1" x14ac:dyDescent="0.35">
      <c r="A48" s="155" t="str">
        <f t="shared" si="2"/>
        <v>п</v>
      </c>
      <c r="B48" s="156" t="s">
        <v>173</v>
      </c>
      <c r="C48" s="102"/>
      <c r="D48" s="211" t="s">
        <v>38</v>
      </c>
      <c r="E48" s="187" t="s">
        <v>39</v>
      </c>
      <c r="F48" s="187" t="s">
        <v>84</v>
      </c>
      <c r="G48" s="188" t="s">
        <v>40</v>
      </c>
      <c r="H48" s="189"/>
      <c r="I48" s="190"/>
      <c r="J48" s="191">
        <f t="shared" si="3"/>
        <v>10923544</v>
      </c>
      <c r="K48" s="191">
        <v>10923544</v>
      </c>
      <c r="L48" s="192"/>
      <c r="M48" s="192"/>
      <c r="N48" s="30">
        <f>SUM(O48:W48)</f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2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2">
        <f>Y48+N48</f>
        <v>0</v>
      </c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197"/>
    </row>
    <row r="49" spans="1:59" s="196" customFormat="1" ht="41.25" hidden="1" customHeight="1" x14ac:dyDescent="0.35">
      <c r="A49" s="212" t="str">
        <f t="shared" ref="A49" si="10">IF(J49=0,"","п")</f>
        <v/>
      </c>
      <c r="B49" s="213" t="s">
        <v>173</v>
      </c>
      <c r="C49" s="102"/>
      <c r="D49" s="211"/>
      <c r="E49" s="187"/>
      <c r="F49" s="187"/>
      <c r="G49" s="218" t="s">
        <v>20</v>
      </c>
      <c r="H49" s="371"/>
      <c r="I49" s="121"/>
      <c r="J49" s="221">
        <f t="shared" ref="J49" si="11">+K49+L49</f>
        <v>0</v>
      </c>
      <c r="K49" s="221"/>
      <c r="L49" s="222"/>
      <c r="M49" s="192"/>
      <c r="N49" s="30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2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2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197"/>
    </row>
    <row r="50" spans="1:59" s="196" customFormat="1" ht="42" hidden="1" customHeight="1" x14ac:dyDescent="0.35">
      <c r="A50" s="155" t="str">
        <f>IF(J50=0,"","п")</f>
        <v/>
      </c>
      <c r="B50" s="156"/>
      <c r="C50" s="102"/>
      <c r="D50" s="211" t="s">
        <v>237</v>
      </c>
      <c r="E50" s="187" t="s">
        <v>238</v>
      </c>
      <c r="F50" s="187" t="s">
        <v>239</v>
      </c>
      <c r="G50" s="214" t="s">
        <v>240</v>
      </c>
      <c r="H50" s="215"/>
      <c r="I50" s="190"/>
      <c r="J50" s="191">
        <f>+K50+L50</f>
        <v>0</v>
      </c>
      <c r="K50" s="192"/>
      <c r="L50" s="193"/>
      <c r="M50" s="193"/>
      <c r="N50" s="30">
        <f>SUM(O50:W50)</f>
        <v>0</v>
      </c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2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2">
        <f>Y50+N50</f>
        <v>0</v>
      </c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197"/>
    </row>
    <row r="51" spans="1:59" s="234" customFormat="1" ht="49.5" hidden="1" customHeight="1" thickBot="1" x14ac:dyDescent="0.35">
      <c r="A51" s="212" t="str">
        <f t="shared" si="2"/>
        <v/>
      </c>
      <c r="B51" s="213" t="s">
        <v>173</v>
      </c>
      <c r="C51" s="103"/>
      <c r="D51" s="464"/>
      <c r="E51" s="216"/>
      <c r="F51" s="217"/>
      <c r="G51" s="218" t="s">
        <v>20</v>
      </c>
      <c r="H51" s="219"/>
      <c r="I51" s="220"/>
      <c r="J51" s="221">
        <f t="shared" si="3"/>
        <v>0</v>
      </c>
      <c r="K51" s="222"/>
      <c r="L51" s="223"/>
      <c r="M51" s="223"/>
      <c r="N51" s="83">
        <f>SUM(O51:W51)</f>
        <v>0</v>
      </c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5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5">
        <f>Y51+N51</f>
        <v>0</v>
      </c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  <c r="BB51" s="86"/>
      <c r="BC51" s="86"/>
      <c r="BD51" s="86"/>
      <c r="BE51" s="86"/>
      <c r="BF51" s="86"/>
      <c r="BG51" s="197"/>
    </row>
    <row r="52" spans="1:59" s="196" customFormat="1" ht="42" hidden="1" customHeight="1" x14ac:dyDescent="0.35">
      <c r="A52" s="155" t="str">
        <f t="shared" si="2"/>
        <v/>
      </c>
      <c r="B52" s="156"/>
      <c r="C52" s="28"/>
      <c r="D52" s="171"/>
      <c r="E52" s="170"/>
      <c r="F52" s="171"/>
      <c r="G52" s="172"/>
      <c r="H52" s="507" t="s">
        <v>330</v>
      </c>
      <c r="I52" s="174" t="s">
        <v>327</v>
      </c>
      <c r="J52" s="175">
        <f t="shared" si="3"/>
        <v>0</v>
      </c>
      <c r="K52" s="176">
        <f t="shared" ref="K52:M53" si="12">+K53</f>
        <v>0</v>
      </c>
      <c r="L52" s="176">
        <f t="shared" si="12"/>
        <v>0</v>
      </c>
      <c r="M52" s="176">
        <f t="shared" si="12"/>
        <v>0</v>
      </c>
      <c r="N52" s="30">
        <f>SUM(O52:W52)</f>
        <v>0</v>
      </c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2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2">
        <f>Y52+N52</f>
        <v>0</v>
      </c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197"/>
    </row>
    <row r="53" spans="1:59" s="198" customFormat="1" ht="39.75" hidden="1" thickBot="1" x14ac:dyDescent="0.35">
      <c r="A53" s="155" t="str">
        <f t="shared" si="2"/>
        <v/>
      </c>
      <c r="B53" s="156" t="s">
        <v>13</v>
      </c>
      <c r="C53" s="102"/>
      <c r="D53" s="224" t="s">
        <v>160</v>
      </c>
      <c r="E53" s="199"/>
      <c r="F53" s="199"/>
      <c r="G53" s="200" t="s">
        <v>281</v>
      </c>
      <c r="H53" s="181"/>
      <c r="I53" s="182"/>
      <c r="J53" s="183">
        <f t="shared" si="3"/>
        <v>0</v>
      </c>
      <c r="K53" s="184">
        <f t="shared" si="12"/>
        <v>0</v>
      </c>
      <c r="L53" s="184">
        <f t="shared" si="12"/>
        <v>0</v>
      </c>
      <c r="M53" s="184">
        <f t="shared" si="12"/>
        <v>0</v>
      </c>
      <c r="N53" s="30">
        <f>SUM(O53:W53)</f>
        <v>0</v>
      </c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3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32">
        <f>Y53+N53</f>
        <v>0</v>
      </c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197"/>
    </row>
    <row r="54" spans="1:59" s="198" customFormat="1" ht="39.75" hidden="1" thickBot="1" x14ac:dyDescent="0.35">
      <c r="A54" s="155" t="str">
        <f t="shared" si="2"/>
        <v/>
      </c>
      <c r="B54" s="156" t="s">
        <v>13</v>
      </c>
      <c r="C54" s="102"/>
      <c r="D54" s="224" t="s">
        <v>161</v>
      </c>
      <c r="E54" s="199"/>
      <c r="F54" s="199"/>
      <c r="G54" s="200" t="s">
        <v>281</v>
      </c>
      <c r="H54" s="225"/>
      <c r="I54" s="226"/>
      <c r="J54" s="227">
        <f t="shared" si="3"/>
        <v>0</v>
      </c>
      <c r="K54" s="184">
        <f>SUM(K55:K56)</f>
        <v>0</v>
      </c>
      <c r="L54" s="184">
        <f>SUM(L55:L56)</f>
        <v>0</v>
      </c>
      <c r="M54" s="184">
        <f>SUM(M55:M56)</f>
        <v>0</v>
      </c>
      <c r="N54" s="30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3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32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197"/>
    </row>
    <row r="55" spans="1:59" s="196" customFormat="1" ht="38.25" hidden="1" thickBot="1" x14ac:dyDescent="0.35">
      <c r="A55" s="155" t="str">
        <f t="shared" si="2"/>
        <v/>
      </c>
      <c r="B55" s="156" t="s">
        <v>13</v>
      </c>
      <c r="C55" s="102"/>
      <c r="D55" s="211" t="s">
        <v>184</v>
      </c>
      <c r="E55" s="186" t="s">
        <v>185</v>
      </c>
      <c r="F55" s="187" t="s">
        <v>24</v>
      </c>
      <c r="G55" s="188" t="s">
        <v>186</v>
      </c>
      <c r="H55" s="228"/>
      <c r="I55" s="229"/>
      <c r="J55" s="230">
        <f t="shared" si="3"/>
        <v>0</v>
      </c>
      <c r="K55" s="231"/>
      <c r="L55" s="232"/>
      <c r="M55" s="232"/>
      <c r="N55" s="30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2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2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197"/>
    </row>
    <row r="56" spans="1:59" s="196" customFormat="1" ht="24" hidden="1" customHeight="1" thickBot="1" x14ac:dyDescent="0.35">
      <c r="A56" s="155" t="str">
        <f t="shared" si="2"/>
        <v/>
      </c>
      <c r="B56" s="156" t="s">
        <v>13</v>
      </c>
      <c r="C56" s="102"/>
      <c r="D56" s="211" t="s">
        <v>192</v>
      </c>
      <c r="E56" s="186" t="s">
        <v>191</v>
      </c>
      <c r="F56" s="187" t="s">
        <v>24</v>
      </c>
      <c r="G56" s="188" t="s">
        <v>193</v>
      </c>
      <c r="H56" s="228"/>
      <c r="I56" s="229"/>
      <c r="J56" s="230">
        <f t="shared" si="3"/>
        <v>0</v>
      </c>
      <c r="K56" s="231"/>
      <c r="L56" s="232"/>
      <c r="M56" s="232"/>
      <c r="N56" s="30">
        <f>SUM(O56:W56)</f>
        <v>0</v>
      </c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2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2">
        <f>Y56+N56</f>
        <v>0</v>
      </c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197"/>
    </row>
    <row r="57" spans="1:59" s="196" customFormat="1" ht="114.75" customHeight="1" x14ac:dyDescent="0.3">
      <c r="A57" s="155" t="str">
        <f t="shared" si="2"/>
        <v>п</v>
      </c>
      <c r="B57" s="156"/>
      <c r="C57" s="28"/>
      <c r="D57" s="171"/>
      <c r="E57" s="170"/>
      <c r="F57" s="171"/>
      <c r="G57" s="172"/>
      <c r="H57" s="507" t="s">
        <v>331</v>
      </c>
      <c r="I57" s="174" t="s">
        <v>327</v>
      </c>
      <c r="J57" s="175">
        <f t="shared" si="3"/>
        <v>287000</v>
      </c>
      <c r="K57" s="176">
        <f>+K58+K66</f>
        <v>287000</v>
      </c>
      <c r="L57" s="176">
        <f>+L58</f>
        <v>0</v>
      </c>
      <c r="M57" s="176">
        <f>+M58</f>
        <v>0</v>
      </c>
      <c r="N57" s="30">
        <f>SUM(O57:W57)</f>
        <v>0</v>
      </c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2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2">
        <f>Y57+N57</f>
        <v>0</v>
      </c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197"/>
    </row>
    <row r="58" spans="1:59" s="198" customFormat="1" ht="39" x14ac:dyDescent="0.3">
      <c r="A58" s="155" t="str">
        <f t="shared" si="2"/>
        <v>п</v>
      </c>
      <c r="B58" s="156" t="s">
        <v>13</v>
      </c>
      <c r="C58" s="102"/>
      <c r="D58" s="224" t="s">
        <v>160</v>
      </c>
      <c r="E58" s="199"/>
      <c r="F58" s="199"/>
      <c r="G58" s="200" t="s">
        <v>281</v>
      </c>
      <c r="H58" s="181"/>
      <c r="I58" s="182"/>
      <c r="J58" s="183">
        <f t="shared" si="3"/>
        <v>287000</v>
      </c>
      <c r="K58" s="184">
        <f>K59</f>
        <v>287000</v>
      </c>
      <c r="L58" s="184">
        <f>L59</f>
        <v>0</v>
      </c>
      <c r="M58" s="184">
        <f>M59</f>
        <v>0</v>
      </c>
      <c r="N58" s="30">
        <f>SUM(O58:W58)</f>
        <v>0</v>
      </c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3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32">
        <f>Y58+N58</f>
        <v>0</v>
      </c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197"/>
    </row>
    <row r="59" spans="1:59" s="198" customFormat="1" ht="39" x14ac:dyDescent="0.3">
      <c r="A59" s="155" t="str">
        <f t="shared" si="2"/>
        <v>п</v>
      </c>
      <c r="B59" s="156" t="s">
        <v>13</v>
      </c>
      <c r="C59" s="102"/>
      <c r="D59" s="224" t="s">
        <v>161</v>
      </c>
      <c r="E59" s="199"/>
      <c r="F59" s="199"/>
      <c r="G59" s="200" t="s">
        <v>281</v>
      </c>
      <c r="H59" s="225"/>
      <c r="I59" s="226"/>
      <c r="J59" s="227">
        <f t="shared" si="3"/>
        <v>287000</v>
      </c>
      <c r="K59" s="184">
        <f>SUM(K60:K65)-K64</f>
        <v>287000</v>
      </c>
      <c r="L59" s="184">
        <f t="shared" ref="L59:M59" si="13">SUM(L60:L65)-L64</f>
        <v>0</v>
      </c>
      <c r="M59" s="184">
        <f t="shared" si="13"/>
        <v>0</v>
      </c>
      <c r="N59" s="30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3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32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197"/>
    </row>
    <row r="60" spans="1:59" s="196" customFormat="1" ht="37.5" x14ac:dyDescent="0.3">
      <c r="A60" s="155" t="str">
        <f t="shared" si="2"/>
        <v>п</v>
      </c>
      <c r="B60" s="156" t="s">
        <v>13</v>
      </c>
      <c r="C60" s="102" t="s">
        <v>14</v>
      </c>
      <c r="D60" s="211" t="s">
        <v>277</v>
      </c>
      <c r="E60" s="186" t="s">
        <v>42</v>
      </c>
      <c r="F60" s="187" t="s">
        <v>147</v>
      </c>
      <c r="G60" s="188" t="s">
        <v>158</v>
      </c>
      <c r="H60" s="228"/>
      <c r="I60" s="229"/>
      <c r="J60" s="230">
        <f t="shared" si="3"/>
        <v>61900</v>
      </c>
      <c r="K60" s="231">
        <v>61900</v>
      </c>
      <c r="L60" s="231"/>
      <c r="M60" s="231"/>
      <c r="N60" s="30">
        <f>SUM(O60:W60)</f>
        <v>0</v>
      </c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2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2">
        <f>Y60+N60</f>
        <v>0</v>
      </c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197"/>
    </row>
    <row r="61" spans="1:59" s="196" customFormat="1" ht="37.5" x14ac:dyDescent="0.3">
      <c r="A61" s="155" t="str">
        <f>IF(J61=0,"","п")</f>
        <v>п</v>
      </c>
      <c r="B61" s="156" t="s">
        <v>13</v>
      </c>
      <c r="C61" s="102"/>
      <c r="D61" s="187" t="s">
        <v>278</v>
      </c>
      <c r="E61" s="186">
        <v>5012</v>
      </c>
      <c r="F61" s="187" t="s">
        <v>147</v>
      </c>
      <c r="G61" s="188" t="s">
        <v>117</v>
      </c>
      <c r="H61" s="233"/>
      <c r="I61" s="229"/>
      <c r="J61" s="231">
        <f>+K61+L61</f>
        <v>8600</v>
      </c>
      <c r="K61" s="231">
        <v>8600</v>
      </c>
      <c r="L61" s="232"/>
      <c r="M61" s="232"/>
      <c r="N61" s="30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2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2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197"/>
    </row>
    <row r="62" spans="1:59" s="196" customFormat="1" ht="37.5" x14ac:dyDescent="0.3">
      <c r="A62" s="155" t="str">
        <f t="shared" si="2"/>
        <v>п</v>
      </c>
      <c r="B62" s="156" t="s">
        <v>13</v>
      </c>
      <c r="C62" s="102"/>
      <c r="D62" s="211">
        <v>1015031</v>
      </c>
      <c r="E62" s="186" t="s">
        <v>43</v>
      </c>
      <c r="F62" s="187" t="s">
        <v>147</v>
      </c>
      <c r="G62" s="188" t="s">
        <v>162</v>
      </c>
      <c r="H62" s="228"/>
      <c r="I62" s="229"/>
      <c r="J62" s="230">
        <f t="shared" si="3"/>
        <v>47500</v>
      </c>
      <c r="K62" s="231">
        <v>47500</v>
      </c>
      <c r="L62" s="231"/>
      <c r="M62" s="231"/>
      <c r="N62" s="30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2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2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197"/>
    </row>
    <row r="63" spans="1:59" s="196" customFormat="1" ht="60.75" customHeight="1" x14ac:dyDescent="0.3">
      <c r="A63" s="155" t="str">
        <f t="shared" si="2"/>
        <v>п</v>
      </c>
      <c r="B63" s="156" t="s">
        <v>13</v>
      </c>
      <c r="C63" s="102"/>
      <c r="D63" s="211" t="s">
        <v>279</v>
      </c>
      <c r="E63" s="186" t="s">
        <v>45</v>
      </c>
      <c r="F63" s="187" t="s">
        <v>147</v>
      </c>
      <c r="G63" s="188" t="s">
        <v>46</v>
      </c>
      <c r="H63" s="228"/>
      <c r="I63" s="229"/>
      <c r="J63" s="230">
        <f t="shared" si="3"/>
        <v>33000</v>
      </c>
      <c r="K63" s="231">
        <v>33000</v>
      </c>
      <c r="L63" s="231"/>
      <c r="M63" s="231"/>
      <c r="N63" s="30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2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2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197"/>
    </row>
    <row r="64" spans="1:59" s="86" customFormat="1" ht="49.5" hidden="1" customHeight="1" x14ac:dyDescent="0.3">
      <c r="A64" s="27" t="str">
        <f t="shared" si="2"/>
        <v/>
      </c>
      <c r="B64" s="100" t="s">
        <v>13</v>
      </c>
      <c r="C64" s="103"/>
      <c r="D64" s="464"/>
      <c r="E64" s="216"/>
      <c r="F64" s="217"/>
      <c r="G64" s="218" t="s">
        <v>20</v>
      </c>
      <c r="H64" s="241"/>
      <c r="I64" s="113"/>
      <c r="J64" s="133">
        <f t="shared" si="3"/>
        <v>0</v>
      </c>
      <c r="K64" s="90"/>
      <c r="L64" s="90"/>
      <c r="M64" s="90"/>
      <c r="N64" s="83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5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5"/>
      <c r="BG64" s="106"/>
    </row>
    <row r="65" spans="1:59" s="196" customFormat="1" ht="57" thickBot="1" x14ac:dyDescent="0.35">
      <c r="A65" s="155" t="str">
        <f t="shared" si="2"/>
        <v>п</v>
      </c>
      <c r="B65" s="156" t="s">
        <v>13</v>
      </c>
      <c r="C65" s="102"/>
      <c r="D65" s="211" t="s">
        <v>280</v>
      </c>
      <c r="E65" s="186" t="s">
        <v>47</v>
      </c>
      <c r="F65" s="187" t="s">
        <v>147</v>
      </c>
      <c r="G65" s="188" t="s">
        <v>166</v>
      </c>
      <c r="H65" s="228"/>
      <c r="I65" s="229"/>
      <c r="J65" s="230">
        <f t="shared" si="3"/>
        <v>136000</v>
      </c>
      <c r="K65" s="231">
        <v>136000</v>
      </c>
      <c r="L65" s="231"/>
      <c r="M65" s="231"/>
      <c r="N65" s="30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2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2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197"/>
    </row>
    <row r="66" spans="1:59" s="33" customFormat="1" ht="39" hidden="1" customHeight="1" x14ac:dyDescent="0.3">
      <c r="A66" s="27" t="str">
        <f t="shared" si="2"/>
        <v/>
      </c>
      <c r="B66" s="156" t="s">
        <v>173</v>
      </c>
      <c r="C66" s="102"/>
      <c r="D66" s="178" t="s">
        <v>26</v>
      </c>
      <c r="E66" s="178"/>
      <c r="F66" s="178"/>
      <c r="G66" s="180" t="s">
        <v>3</v>
      </c>
      <c r="H66" s="181"/>
      <c r="I66" s="182"/>
      <c r="J66" s="183">
        <f t="shared" ref="J66" si="14">+K66+L66</f>
        <v>0</v>
      </c>
      <c r="K66" s="184">
        <f>K67</f>
        <v>0</v>
      </c>
      <c r="L66" s="184">
        <f>+L68+L70</f>
        <v>0</v>
      </c>
      <c r="M66" s="184">
        <f>+M68+M70</f>
        <v>0</v>
      </c>
      <c r="N66" s="30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2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2"/>
      <c r="BG66" s="106"/>
    </row>
    <row r="67" spans="1:59" s="33" customFormat="1" ht="46.5" hidden="1" customHeight="1" x14ac:dyDescent="0.3">
      <c r="A67" s="27" t="str">
        <f t="shared" si="2"/>
        <v/>
      </c>
      <c r="B67" s="156" t="s">
        <v>173</v>
      </c>
      <c r="C67" s="102" t="s">
        <v>15</v>
      </c>
      <c r="D67" s="178" t="s">
        <v>25</v>
      </c>
      <c r="E67" s="178"/>
      <c r="F67" s="178"/>
      <c r="G67" s="180" t="s">
        <v>3</v>
      </c>
      <c r="H67" s="181"/>
      <c r="I67" s="182"/>
      <c r="J67" s="183">
        <f>+K67+L67</f>
        <v>0</v>
      </c>
      <c r="K67" s="184">
        <f>SUM(K68:K70)</f>
        <v>0</v>
      </c>
      <c r="L67" s="184">
        <f>SUM(L68:L70)</f>
        <v>0</v>
      </c>
      <c r="M67" s="184">
        <f>SUM(M68:M70)</f>
        <v>0</v>
      </c>
      <c r="N67" s="30">
        <f>SUM(O67:W67)</f>
        <v>0</v>
      </c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2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2">
        <f>Y67+N67</f>
        <v>0</v>
      </c>
      <c r="BG67" s="106"/>
    </row>
    <row r="68" spans="1:59" s="33" customFormat="1" ht="40.5" hidden="1" customHeight="1" x14ac:dyDescent="0.3">
      <c r="A68" s="27" t="str">
        <f t="shared" si="2"/>
        <v/>
      </c>
      <c r="B68" s="156" t="s">
        <v>173</v>
      </c>
      <c r="C68" s="102"/>
      <c r="D68" s="211" t="s">
        <v>283</v>
      </c>
      <c r="E68" s="186" t="s">
        <v>42</v>
      </c>
      <c r="F68" s="187" t="s">
        <v>147</v>
      </c>
      <c r="G68" s="188" t="s">
        <v>158</v>
      </c>
      <c r="H68" s="228"/>
      <c r="I68" s="229"/>
      <c r="J68" s="230">
        <f t="shared" ref="J68" si="15">+K68+L68</f>
        <v>0</v>
      </c>
      <c r="K68" s="231"/>
      <c r="L68" s="40"/>
      <c r="M68" s="40"/>
      <c r="N68" s="30">
        <f>SUM(O68:W68)</f>
        <v>0</v>
      </c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2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2">
        <f>Y68+N68</f>
        <v>0</v>
      </c>
      <c r="BG68" s="106"/>
    </row>
    <row r="69" spans="1:59" s="33" customFormat="1" ht="30.75" hidden="1" customHeight="1" x14ac:dyDescent="0.3">
      <c r="A69" s="27" t="str">
        <f t="shared" si="2"/>
        <v/>
      </c>
      <c r="B69" s="28" t="s">
        <v>173</v>
      </c>
      <c r="C69" s="102"/>
      <c r="D69" s="210"/>
      <c r="E69" s="209"/>
      <c r="F69" s="210"/>
      <c r="G69" s="443"/>
      <c r="H69" s="233"/>
      <c r="I69" s="111"/>
      <c r="J69" s="41">
        <f t="shared" si="3"/>
        <v>0</v>
      </c>
      <c r="K69" s="41"/>
      <c r="L69" s="40"/>
      <c r="M69" s="40"/>
      <c r="N69" s="30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2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2"/>
      <c r="BG69" s="106"/>
    </row>
    <row r="70" spans="1:59" s="33" customFormat="1" ht="54" hidden="1" customHeight="1" thickBot="1" x14ac:dyDescent="0.3">
      <c r="A70" s="27" t="str">
        <f t="shared" si="2"/>
        <v/>
      </c>
      <c r="B70" s="28" t="s">
        <v>173</v>
      </c>
      <c r="C70" s="102" t="s">
        <v>16</v>
      </c>
      <c r="D70" s="254"/>
      <c r="E70" s="252"/>
      <c r="F70" s="254"/>
      <c r="G70" s="255"/>
      <c r="H70" s="253"/>
      <c r="I70" s="112"/>
      <c r="J70" s="43">
        <f t="shared" si="3"/>
        <v>0</v>
      </c>
      <c r="K70" s="43"/>
      <c r="L70" s="42"/>
      <c r="M70" s="42"/>
      <c r="N70" s="30">
        <f>SUM(O70:W70)</f>
        <v>0</v>
      </c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2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2">
        <f>Y70+N70</f>
        <v>0</v>
      </c>
      <c r="BG70" s="106"/>
    </row>
    <row r="71" spans="1:59" s="198" customFormat="1" ht="98.25" customHeight="1" x14ac:dyDescent="0.3">
      <c r="A71" s="155" t="str">
        <f t="shared" si="2"/>
        <v>п</v>
      </c>
      <c r="B71" s="156"/>
      <c r="C71" s="28"/>
      <c r="D71" s="235"/>
      <c r="E71" s="172"/>
      <c r="F71" s="235"/>
      <c r="G71" s="172"/>
      <c r="H71" s="236" t="s">
        <v>311</v>
      </c>
      <c r="I71" s="174" t="s">
        <v>256</v>
      </c>
      <c r="J71" s="175">
        <f t="shared" si="3"/>
        <v>308103</v>
      </c>
      <c r="K71" s="176">
        <f t="shared" ref="K71:M72" si="16">K72</f>
        <v>308103</v>
      </c>
      <c r="L71" s="176">
        <f t="shared" si="16"/>
        <v>0</v>
      </c>
      <c r="M71" s="176">
        <f t="shared" si="16"/>
        <v>0</v>
      </c>
      <c r="N71" s="30">
        <f>SUM(O71:W71)</f>
        <v>0</v>
      </c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2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2">
        <f>Y71+N71</f>
        <v>0</v>
      </c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197"/>
    </row>
    <row r="72" spans="1:59" s="238" customFormat="1" ht="19.5" x14ac:dyDescent="0.35">
      <c r="A72" s="155" t="str">
        <f t="shared" si="2"/>
        <v>п</v>
      </c>
      <c r="B72" s="156" t="s">
        <v>173</v>
      </c>
      <c r="C72" s="102"/>
      <c r="D72" s="178" t="s">
        <v>26</v>
      </c>
      <c r="E72" s="178"/>
      <c r="F72" s="178"/>
      <c r="G72" s="180" t="s">
        <v>3</v>
      </c>
      <c r="H72" s="181"/>
      <c r="I72" s="182"/>
      <c r="J72" s="183">
        <f>+K72+L72</f>
        <v>308103</v>
      </c>
      <c r="K72" s="184">
        <f t="shared" si="16"/>
        <v>308103</v>
      </c>
      <c r="L72" s="184">
        <f t="shared" si="16"/>
        <v>0</v>
      </c>
      <c r="M72" s="184">
        <f t="shared" si="16"/>
        <v>0</v>
      </c>
      <c r="N72" s="30">
        <f>SUM(O72:W72)</f>
        <v>0</v>
      </c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3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32">
        <f>Y72+N72</f>
        <v>0</v>
      </c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197"/>
    </row>
    <row r="73" spans="1:59" s="238" customFormat="1" ht="19.5" x14ac:dyDescent="0.35">
      <c r="A73" s="155" t="str">
        <f t="shared" si="2"/>
        <v>п</v>
      </c>
      <c r="B73" s="156" t="s">
        <v>173</v>
      </c>
      <c r="C73" s="102"/>
      <c r="D73" s="178" t="s">
        <v>25</v>
      </c>
      <c r="E73" s="178"/>
      <c r="F73" s="178"/>
      <c r="G73" s="180" t="s">
        <v>3</v>
      </c>
      <c r="H73" s="181"/>
      <c r="I73" s="182"/>
      <c r="J73" s="183">
        <f>+K73+L73</f>
        <v>308103</v>
      </c>
      <c r="K73" s="184">
        <f>SUM(K74:K78)-K78</f>
        <v>308103</v>
      </c>
      <c r="L73" s="184">
        <f>SUM(L74:L78)-L78</f>
        <v>0</v>
      </c>
      <c r="M73" s="184">
        <f>SUM(M74:M78)-M78</f>
        <v>0</v>
      </c>
      <c r="N73" s="30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3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32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197"/>
    </row>
    <row r="74" spans="1:59" s="196" customFormat="1" ht="37.5" x14ac:dyDescent="0.3">
      <c r="A74" s="155" t="str">
        <f t="shared" si="2"/>
        <v>п</v>
      </c>
      <c r="B74" s="156" t="s">
        <v>173</v>
      </c>
      <c r="C74" s="102"/>
      <c r="D74" s="211" t="s">
        <v>48</v>
      </c>
      <c r="E74" s="186" t="s">
        <v>49</v>
      </c>
      <c r="F74" s="211" t="s">
        <v>155</v>
      </c>
      <c r="G74" s="188" t="s">
        <v>159</v>
      </c>
      <c r="H74" s="189"/>
      <c r="I74" s="190"/>
      <c r="J74" s="191">
        <f t="shared" si="3"/>
        <v>33917</v>
      </c>
      <c r="K74" s="192">
        <v>33917</v>
      </c>
      <c r="L74" s="192"/>
      <c r="M74" s="192"/>
      <c r="N74" s="30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2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2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197"/>
    </row>
    <row r="75" spans="1:59" s="196" customFormat="1" ht="27.75" customHeight="1" x14ac:dyDescent="0.3">
      <c r="A75" s="155" t="str">
        <f t="shared" ref="A75" si="17">IF(J75=0,"","п")</f>
        <v>п</v>
      </c>
      <c r="B75" s="156" t="s">
        <v>173</v>
      </c>
      <c r="C75" s="102"/>
      <c r="D75" s="369" t="s">
        <v>74</v>
      </c>
      <c r="E75" s="209">
        <v>9770</v>
      </c>
      <c r="F75" s="369" t="s">
        <v>151</v>
      </c>
      <c r="G75" s="443" t="s">
        <v>76</v>
      </c>
      <c r="H75" s="228"/>
      <c r="I75" s="229"/>
      <c r="J75" s="191">
        <f t="shared" si="3"/>
        <v>247115</v>
      </c>
      <c r="K75" s="231">
        <v>247115</v>
      </c>
      <c r="L75" s="231"/>
      <c r="M75" s="231"/>
      <c r="N75" s="30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2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2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197"/>
    </row>
    <row r="76" spans="1:59" s="196" customFormat="1" ht="80.25" customHeight="1" thickBot="1" x14ac:dyDescent="0.35">
      <c r="A76" s="155" t="str">
        <f t="shared" si="2"/>
        <v>п</v>
      </c>
      <c r="B76" s="156" t="s">
        <v>173</v>
      </c>
      <c r="C76" s="102"/>
      <c r="D76" s="210" t="s">
        <v>211</v>
      </c>
      <c r="E76" s="209">
        <v>3111</v>
      </c>
      <c r="F76" s="210" t="s">
        <v>155</v>
      </c>
      <c r="G76" s="237" t="s">
        <v>276</v>
      </c>
      <c r="H76" s="228"/>
      <c r="I76" s="229"/>
      <c r="J76" s="191">
        <f t="shared" si="3"/>
        <v>27071</v>
      </c>
      <c r="K76" s="231">
        <v>27071</v>
      </c>
      <c r="L76" s="231"/>
      <c r="M76" s="231"/>
      <c r="N76" s="30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2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2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197"/>
    </row>
    <row r="77" spans="1:59" s="196" customFormat="1" ht="98.25" hidden="1" customHeight="1" x14ac:dyDescent="0.35">
      <c r="A77" s="155" t="str">
        <f t="shared" ref="A77" si="18">IF(J77=0,"","п")</f>
        <v/>
      </c>
      <c r="B77" s="156" t="s">
        <v>173</v>
      </c>
      <c r="C77" s="102"/>
      <c r="D77" s="210" t="s">
        <v>319</v>
      </c>
      <c r="E77" s="209">
        <v>6083</v>
      </c>
      <c r="F77" s="210" t="s">
        <v>127</v>
      </c>
      <c r="G77" s="237" t="s">
        <v>320</v>
      </c>
      <c r="H77" s="228"/>
      <c r="I77" s="229"/>
      <c r="J77" s="191">
        <f t="shared" ref="J77:J78" si="19">+K77+L77</f>
        <v>0</v>
      </c>
      <c r="K77" s="231"/>
      <c r="L77" s="231"/>
      <c r="M77" s="231"/>
      <c r="N77" s="30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2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2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197"/>
    </row>
    <row r="78" spans="1:59" s="502" customFormat="1" ht="24" hidden="1" customHeight="1" thickBot="1" x14ac:dyDescent="0.3">
      <c r="A78" s="155" t="str">
        <f t="shared" ref="A78" si="20">IF(J78=0,"","п")</f>
        <v/>
      </c>
      <c r="B78" s="156" t="s">
        <v>173</v>
      </c>
      <c r="C78" s="492"/>
      <c r="D78" s="493"/>
      <c r="E78" s="494"/>
      <c r="F78" s="494"/>
      <c r="G78" s="495" t="s">
        <v>20</v>
      </c>
      <c r="H78" s="496"/>
      <c r="I78" s="497"/>
      <c r="J78" s="498">
        <f t="shared" si="19"/>
        <v>0</v>
      </c>
      <c r="K78" s="498"/>
      <c r="L78" s="498"/>
      <c r="M78" s="498"/>
      <c r="N78" s="499">
        <f>SUM(O78:W78)</f>
        <v>0</v>
      </c>
      <c r="O78" s="500"/>
      <c r="P78" s="500"/>
      <c r="Q78" s="500"/>
      <c r="R78" s="500"/>
      <c r="S78" s="500"/>
      <c r="T78" s="500"/>
      <c r="U78" s="500"/>
      <c r="V78" s="500"/>
      <c r="W78" s="500"/>
      <c r="X78" s="500"/>
      <c r="Y78" s="501"/>
      <c r="Z78" s="500"/>
      <c r="AA78" s="500"/>
      <c r="AB78" s="500"/>
      <c r="AC78" s="500"/>
      <c r="AD78" s="500"/>
      <c r="AE78" s="500"/>
      <c r="AF78" s="500"/>
      <c r="AG78" s="500"/>
      <c r="AH78" s="500"/>
      <c r="AI78" s="500"/>
      <c r="AJ78" s="500"/>
      <c r="AK78" s="501">
        <f>Y78+N78</f>
        <v>0</v>
      </c>
      <c r="BG78" s="503"/>
    </row>
    <row r="79" spans="1:59" s="196" customFormat="1" ht="42.75" customHeight="1" x14ac:dyDescent="0.3">
      <c r="A79" s="155" t="str">
        <f t="shared" si="2"/>
        <v>п</v>
      </c>
      <c r="B79" s="156"/>
      <c r="C79" s="28"/>
      <c r="D79" s="171"/>
      <c r="E79" s="170"/>
      <c r="F79" s="171"/>
      <c r="G79" s="172"/>
      <c r="H79" s="173" t="s">
        <v>257</v>
      </c>
      <c r="I79" s="239" t="s">
        <v>273</v>
      </c>
      <c r="J79" s="175">
        <f>+K79+L79</f>
        <v>10792486</v>
      </c>
      <c r="K79" s="176">
        <f>+K80+K109</f>
        <v>10792486</v>
      </c>
      <c r="L79" s="177">
        <f>+L80+L109</f>
        <v>0</v>
      </c>
      <c r="M79" s="177">
        <f>+M80+M109</f>
        <v>0</v>
      </c>
      <c r="N79" s="30">
        <f>SUM(O79:W79)</f>
        <v>0</v>
      </c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2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2">
        <f>Y79+N79</f>
        <v>0</v>
      </c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197"/>
    </row>
    <row r="80" spans="1:59" s="198" customFormat="1" ht="39" x14ac:dyDescent="0.3">
      <c r="A80" s="155" t="str">
        <f t="shared" si="2"/>
        <v>п</v>
      </c>
      <c r="B80" s="156" t="s">
        <v>175</v>
      </c>
      <c r="C80" s="28"/>
      <c r="D80" s="178" t="s">
        <v>52</v>
      </c>
      <c r="E80" s="179"/>
      <c r="F80" s="179"/>
      <c r="G80" s="180" t="s">
        <v>2</v>
      </c>
      <c r="H80" s="181"/>
      <c r="I80" s="182"/>
      <c r="J80" s="183">
        <f>+K80+L80</f>
        <v>10792486</v>
      </c>
      <c r="K80" s="184">
        <f>K81</f>
        <v>10792486</v>
      </c>
      <c r="L80" s="184">
        <f>L81</f>
        <v>0</v>
      </c>
      <c r="M80" s="184">
        <f>M81</f>
        <v>0</v>
      </c>
      <c r="N80" s="30">
        <f>SUM(O80:W80)</f>
        <v>0</v>
      </c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3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32">
        <f>Y80+N80</f>
        <v>0</v>
      </c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197"/>
    </row>
    <row r="81" spans="1:59" s="198" customFormat="1" ht="39" x14ac:dyDescent="0.3">
      <c r="A81" s="155" t="str">
        <f t="shared" si="2"/>
        <v>п</v>
      </c>
      <c r="B81" s="156" t="s">
        <v>175</v>
      </c>
      <c r="C81" s="28"/>
      <c r="D81" s="178" t="s">
        <v>53</v>
      </c>
      <c r="E81" s="179"/>
      <c r="F81" s="179"/>
      <c r="G81" s="180" t="s">
        <v>2</v>
      </c>
      <c r="H81" s="181"/>
      <c r="I81" s="182"/>
      <c r="J81" s="183">
        <f>+K81+L81</f>
        <v>10792486</v>
      </c>
      <c r="K81" s="184">
        <f>SUM(K82:K108)-K87-K88-K97-K84-K108-K93-K85-K89-K91</f>
        <v>10792486</v>
      </c>
      <c r="L81" s="184">
        <f t="shared" ref="L81:M81" si="21">SUM(L82:L108)-L87-L88-L97-L84-L108-L93-L85-L89-L91</f>
        <v>0</v>
      </c>
      <c r="M81" s="184">
        <f t="shared" si="21"/>
        <v>0</v>
      </c>
      <c r="N81" s="30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3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32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197"/>
    </row>
    <row r="82" spans="1:59" s="33" customFormat="1" ht="56.25" hidden="1" x14ac:dyDescent="0.25">
      <c r="A82" s="27" t="str">
        <f t="shared" si="2"/>
        <v/>
      </c>
      <c r="B82" s="28" t="s">
        <v>175</v>
      </c>
      <c r="C82" s="28"/>
      <c r="D82" s="211" t="s">
        <v>130</v>
      </c>
      <c r="E82" s="186" t="s">
        <v>89</v>
      </c>
      <c r="F82" s="187" t="s">
        <v>90</v>
      </c>
      <c r="G82" s="188" t="s">
        <v>91</v>
      </c>
      <c r="H82" s="228"/>
      <c r="I82" s="111"/>
      <c r="J82" s="132">
        <f t="shared" ref="J82:J143" si="22">+K82+L82</f>
        <v>0</v>
      </c>
      <c r="K82" s="41"/>
      <c r="L82" s="41"/>
      <c r="M82" s="41"/>
      <c r="N82" s="30">
        <f>SUM(O82:W82)</f>
        <v>0</v>
      </c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2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2">
        <f>Y82+N82</f>
        <v>0</v>
      </c>
      <c r="BG82" s="106"/>
    </row>
    <row r="83" spans="1:59" s="196" customFormat="1" hidden="1" x14ac:dyDescent="0.3">
      <c r="A83" s="155" t="str">
        <f>IF(J83=0,"","п")</f>
        <v/>
      </c>
      <c r="B83" s="156" t="s">
        <v>175</v>
      </c>
      <c r="C83" s="28"/>
      <c r="D83" s="211" t="s">
        <v>54</v>
      </c>
      <c r="E83" s="186">
        <v>1010</v>
      </c>
      <c r="F83" s="187" t="s">
        <v>152</v>
      </c>
      <c r="G83" s="188" t="s">
        <v>55</v>
      </c>
      <c r="H83" s="228"/>
      <c r="I83" s="229"/>
      <c r="J83" s="230">
        <f>+K83+L83</f>
        <v>0</v>
      </c>
      <c r="K83" s="231"/>
      <c r="L83" s="231"/>
      <c r="M83" s="231"/>
      <c r="N83" s="30">
        <f>SUM(O83:W83)</f>
        <v>0</v>
      </c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2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2">
        <f>Y83+N83</f>
        <v>0</v>
      </c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197"/>
    </row>
    <row r="84" spans="1:59" s="86" customFormat="1" ht="44.25" hidden="1" customHeight="1" x14ac:dyDescent="0.3">
      <c r="A84" s="27" t="str">
        <f t="shared" si="2"/>
        <v/>
      </c>
      <c r="B84" s="156" t="s">
        <v>175</v>
      </c>
      <c r="C84" s="100"/>
      <c r="D84" s="464"/>
      <c r="E84" s="216"/>
      <c r="F84" s="217"/>
      <c r="G84" s="240" t="s">
        <v>20</v>
      </c>
      <c r="H84" s="241"/>
      <c r="I84" s="242"/>
      <c r="J84" s="243">
        <f t="shared" si="22"/>
        <v>0</v>
      </c>
      <c r="K84" s="244"/>
      <c r="L84" s="41"/>
      <c r="M84" s="41"/>
      <c r="N84" s="83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5"/>
      <c r="Z84" s="87"/>
      <c r="AA84" s="87"/>
      <c r="AB84" s="87"/>
      <c r="AC84" s="87"/>
      <c r="AD84" s="87"/>
      <c r="AE84" s="87"/>
      <c r="AF84" s="87"/>
      <c r="AG84" s="87"/>
      <c r="AH84" s="87"/>
      <c r="AI84" s="87"/>
      <c r="AJ84" s="87"/>
      <c r="AK84" s="85"/>
      <c r="BG84" s="106"/>
    </row>
    <row r="85" spans="1:59" s="234" customFormat="1" ht="37.5" hidden="1" x14ac:dyDescent="0.3">
      <c r="A85" s="155" t="str">
        <f>IF(J85=0,"","п")</f>
        <v/>
      </c>
      <c r="B85" s="156" t="s">
        <v>175</v>
      </c>
      <c r="C85" s="100"/>
      <c r="D85" s="464"/>
      <c r="E85" s="216"/>
      <c r="F85" s="217"/>
      <c r="G85" s="240" t="s">
        <v>261</v>
      </c>
      <c r="H85" s="241"/>
      <c r="I85" s="242"/>
      <c r="J85" s="243">
        <f>+K85+L85</f>
        <v>0</v>
      </c>
      <c r="K85" s="244"/>
      <c r="L85" s="231"/>
      <c r="M85" s="231"/>
      <c r="N85" s="83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5"/>
      <c r="Z85" s="87"/>
      <c r="AA85" s="87"/>
      <c r="AB85" s="87"/>
      <c r="AC85" s="87"/>
      <c r="AD85" s="87"/>
      <c r="AE85" s="87"/>
      <c r="AF85" s="87"/>
      <c r="AG85" s="87"/>
      <c r="AH85" s="87"/>
      <c r="AI85" s="87"/>
      <c r="AJ85" s="87"/>
      <c r="AK85" s="85"/>
      <c r="AL85" s="86"/>
      <c r="AM85" s="86"/>
      <c r="AN85" s="86"/>
      <c r="AO85" s="86"/>
      <c r="AP85" s="86"/>
      <c r="AQ85" s="86"/>
      <c r="AR85" s="86"/>
      <c r="AS85" s="86"/>
      <c r="AT85" s="86"/>
      <c r="AU85" s="86"/>
      <c r="AV85" s="86"/>
      <c r="AW85" s="86"/>
      <c r="AX85" s="86"/>
      <c r="AY85" s="86"/>
      <c r="AZ85" s="86"/>
      <c r="BA85" s="86"/>
      <c r="BB85" s="86"/>
      <c r="BC85" s="86"/>
      <c r="BD85" s="86"/>
      <c r="BE85" s="86"/>
      <c r="BF85" s="86"/>
      <c r="BG85" s="197"/>
    </row>
    <row r="86" spans="1:59" s="196" customFormat="1" ht="37.5" x14ac:dyDescent="0.3">
      <c r="A86" s="155" t="str">
        <f t="shared" si="2"/>
        <v>п</v>
      </c>
      <c r="B86" s="156" t="s">
        <v>175</v>
      </c>
      <c r="C86" s="28"/>
      <c r="D86" s="211" t="s">
        <v>263</v>
      </c>
      <c r="E86" s="186">
        <v>1021</v>
      </c>
      <c r="F86" s="187" t="s">
        <v>153</v>
      </c>
      <c r="G86" s="188" t="s">
        <v>265</v>
      </c>
      <c r="H86" s="228"/>
      <c r="I86" s="229"/>
      <c r="J86" s="230">
        <f t="shared" si="22"/>
        <v>10000000</v>
      </c>
      <c r="K86" s="231">
        <v>10000000</v>
      </c>
      <c r="L86" s="231"/>
      <c r="M86" s="231"/>
      <c r="N86" s="30">
        <f>SUM(O86:W86)</f>
        <v>0</v>
      </c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2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2">
        <f>Y86+N86</f>
        <v>0</v>
      </c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197"/>
    </row>
    <row r="87" spans="1:59" s="86" customFormat="1" ht="37.5" hidden="1" x14ac:dyDescent="0.3">
      <c r="A87" s="27" t="str">
        <f t="shared" si="2"/>
        <v/>
      </c>
      <c r="B87" s="28" t="s">
        <v>175</v>
      </c>
      <c r="C87" s="28"/>
      <c r="D87" s="464"/>
      <c r="E87" s="216"/>
      <c r="F87" s="217"/>
      <c r="G87" s="240" t="s">
        <v>22</v>
      </c>
      <c r="H87" s="245"/>
      <c r="I87" s="113"/>
      <c r="J87" s="90">
        <f t="shared" si="22"/>
        <v>0</v>
      </c>
      <c r="K87" s="90"/>
      <c r="L87" s="90"/>
      <c r="M87" s="90"/>
      <c r="N87" s="30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2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2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106"/>
    </row>
    <row r="88" spans="1:59" s="86" customFormat="1" hidden="1" x14ac:dyDescent="0.3">
      <c r="A88" s="27" t="str">
        <f t="shared" si="2"/>
        <v/>
      </c>
      <c r="B88" s="28" t="s">
        <v>175</v>
      </c>
      <c r="C88" s="100"/>
      <c r="D88" s="464"/>
      <c r="E88" s="216"/>
      <c r="F88" s="217"/>
      <c r="G88" s="240" t="s">
        <v>20</v>
      </c>
      <c r="H88" s="241"/>
      <c r="I88" s="113"/>
      <c r="J88" s="133">
        <f t="shared" si="22"/>
        <v>0</v>
      </c>
      <c r="K88" s="146"/>
      <c r="L88" s="90"/>
      <c r="M88" s="90"/>
      <c r="N88" s="83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5"/>
      <c r="Z88" s="87"/>
      <c r="AA88" s="87"/>
      <c r="AB88" s="87"/>
      <c r="AC88" s="87"/>
      <c r="AD88" s="87"/>
      <c r="AE88" s="87"/>
      <c r="AF88" s="87"/>
      <c r="AG88" s="87"/>
      <c r="AH88" s="87"/>
      <c r="AI88" s="87"/>
      <c r="AJ88" s="87"/>
      <c r="AK88" s="85"/>
      <c r="BG88" s="106"/>
    </row>
    <row r="89" spans="1:59" s="234" customFormat="1" ht="37.5" hidden="1" x14ac:dyDescent="0.3">
      <c r="A89" s="155" t="str">
        <f t="shared" si="2"/>
        <v/>
      </c>
      <c r="B89" s="156" t="s">
        <v>175</v>
      </c>
      <c r="C89" s="100"/>
      <c r="D89" s="464"/>
      <c r="E89" s="216"/>
      <c r="F89" s="217"/>
      <c r="G89" s="240" t="s">
        <v>284</v>
      </c>
      <c r="H89" s="241"/>
      <c r="I89" s="242"/>
      <c r="J89" s="243">
        <f t="shared" si="22"/>
        <v>0</v>
      </c>
      <c r="K89" s="244"/>
      <c r="L89" s="231"/>
      <c r="M89" s="231"/>
      <c r="N89" s="83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5"/>
      <c r="Z89" s="87"/>
      <c r="AA89" s="87"/>
      <c r="AB89" s="87"/>
      <c r="AC89" s="87"/>
      <c r="AD89" s="87"/>
      <c r="AE89" s="87"/>
      <c r="AF89" s="87"/>
      <c r="AG89" s="87"/>
      <c r="AH89" s="87"/>
      <c r="AI89" s="87"/>
      <c r="AJ89" s="87"/>
      <c r="AK89" s="85"/>
      <c r="AL89" s="86"/>
      <c r="AM89" s="86"/>
      <c r="AN89" s="86"/>
      <c r="AO89" s="86"/>
      <c r="AP89" s="86"/>
      <c r="AQ89" s="86"/>
      <c r="AR89" s="86"/>
      <c r="AS89" s="86"/>
      <c r="AT89" s="86"/>
      <c r="AU89" s="86"/>
      <c r="AV89" s="86"/>
      <c r="AW89" s="86"/>
      <c r="AX89" s="86"/>
      <c r="AY89" s="86"/>
      <c r="AZ89" s="86"/>
      <c r="BA89" s="86"/>
      <c r="BB89" s="86"/>
      <c r="BC89" s="86"/>
      <c r="BD89" s="86"/>
      <c r="BE89" s="86"/>
      <c r="BF89" s="86"/>
      <c r="BG89" s="197"/>
    </row>
    <row r="90" spans="1:59" s="234" customFormat="1" ht="37.5" hidden="1" x14ac:dyDescent="0.3">
      <c r="A90" s="155" t="str">
        <f t="shared" ref="A90:A91" si="23">IF(J90=0,"","п")</f>
        <v/>
      </c>
      <c r="B90" s="156" t="s">
        <v>175</v>
      </c>
      <c r="C90" s="100"/>
      <c r="D90" s="211" t="s">
        <v>299</v>
      </c>
      <c r="E90" s="186">
        <v>1061</v>
      </c>
      <c r="F90" s="187" t="s">
        <v>153</v>
      </c>
      <c r="G90" s="188" t="s">
        <v>265</v>
      </c>
      <c r="H90" s="228"/>
      <c r="I90" s="229"/>
      <c r="J90" s="243">
        <f t="shared" si="22"/>
        <v>0</v>
      </c>
      <c r="K90" s="231"/>
      <c r="L90" s="231"/>
      <c r="M90" s="231"/>
      <c r="N90" s="83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5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5"/>
      <c r="AL90" s="86"/>
      <c r="AM90" s="86"/>
      <c r="AN90" s="86"/>
      <c r="AO90" s="86"/>
      <c r="AP90" s="86"/>
      <c r="AQ90" s="86"/>
      <c r="AR90" s="86"/>
      <c r="AS90" s="86"/>
      <c r="AT90" s="86"/>
      <c r="AU90" s="86"/>
      <c r="AV90" s="86"/>
      <c r="AW90" s="86"/>
      <c r="AX90" s="86"/>
      <c r="AY90" s="86"/>
      <c r="AZ90" s="86"/>
      <c r="BA90" s="86"/>
      <c r="BB90" s="86"/>
      <c r="BC90" s="86"/>
      <c r="BD90" s="86"/>
      <c r="BE90" s="86"/>
      <c r="BF90" s="86"/>
      <c r="BG90" s="197"/>
    </row>
    <row r="91" spans="1:59" s="234" customFormat="1" ht="37.5" hidden="1" x14ac:dyDescent="0.3">
      <c r="A91" s="454" t="str">
        <f t="shared" si="23"/>
        <v/>
      </c>
      <c r="B91" s="455" t="s">
        <v>175</v>
      </c>
      <c r="C91" s="456"/>
      <c r="D91" s="464"/>
      <c r="E91" s="216"/>
      <c r="F91" s="217"/>
      <c r="G91" s="240" t="s">
        <v>300</v>
      </c>
      <c r="H91" s="241"/>
      <c r="I91" s="242"/>
      <c r="J91" s="243">
        <f t="shared" si="22"/>
        <v>0</v>
      </c>
      <c r="K91" s="244"/>
      <c r="L91" s="244"/>
      <c r="M91" s="244"/>
      <c r="N91" s="105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6"/>
      <c r="AM91" s="86"/>
      <c r="AN91" s="86"/>
      <c r="AO91" s="86"/>
      <c r="AP91" s="86"/>
      <c r="AQ91" s="86"/>
      <c r="AR91" s="86"/>
      <c r="AS91" s="86"/>
      <c r="AT91" s="86"/>
      <c r="AU91" s="86"/>
      <c r="AV91" s="86"/>
      <c r="AW91" s="86"/>
      <c r="AX91" s="86"/>
      <c r="AY91" s="86"/>
      <c r="AZ91" s="86"/>
      <c r="BA91" s="86"/>
      <c r="BB91" s="86"/>
      <c r="BC91" s="86"/>
      <c r="BD91" s="86"/>
      <c r="BE91" s="86"/>
      <c r="BF91" s="86"/>
      <c r="BG91" s="457"/>
    </row>
    <row r="92" spans="1:59" s="33" customFormat="1" ht="59.25" hidden="1" customHeight="1" x14ac:dyDescent="0.25">
      <c r="A92" s="27" t="str">
        <f t="shared" si="2"/>
        <v/>
      </c>
      <c r="B92" s="28" t="s">
        <v>175</v>
      </c>
      <c r="C92" s="28"/>
      <c r="D92" s="211" t="s">
        <v>266</v>
      </c>
      <c r="E92" s="186">
        <v>1070</v>
      </c>
      <c r="F92" s="187" t="s">
        <v>119</v>
      </c>
      <c r="G92" s="188" t="s">
        <v>120</v>
      </c>
      <c r="H92" s="228"/>
      <c r="I92" s="111"/>
      <c r="J92" s="132">
        <f t="shared" si="22"/>
        <v>0</v>
      </c>
      <c r="K92" s="41"/>
      <c r="L92" s="41"/>
      <c r="M92" s="41"/>
      <c r="N92" s="30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2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2"/>
      <c r="BG92" s="106"/>
    </row>
    <row r="93" spans="1:59" s="86" customFormat="1" ht="42.75" hidden="1" customHeight="1" x14ac:dyDescent="0.3">
      <c r="A93" s="27" t="str">
        <f t="shared" ref="A93:A182" si="24">IF(J93=0,"","п")</f>
        <v/>
      </c>
      <c r="B93" s="100" t="s">
        <v>175</v>
      </c>
      <c r="C93" s="100"/>
      <c r="D93" s="464"/>
      <c r="E93" s="216"/>
      <c r="F93" s="217"/>
      <c r="G93" s="240" t="s">
        <v>20</v>
      </c>
      <c r="H93" s="241"/>
      <c r="I93" s="113"/>
      <c r="J93" s="133">
        <f t="shared" si="22"/>
        <v>0</v>
      </c>
      <c r="K93" s="90"/>
      <c r="L93" s="90"/>
      <c r="M93" s="90"/>
      <c r="N93" s="83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5"/>
      <c r="Z93" s="87"/>
      <c r="AA93" s="87"/>
      <c r="AB93" s="87"/>
      <c r="AC93" s="87"/>
      <c r="AD93" s="87"/>
      <c r="AE93" s="87"/>
      <c r="AF93" s="87"/>
      <c r="AG93" s="87"/>
      <c r="AH93" s="87"/>
      <c r="AI93" s="87"/>
      <c r="AJ93" s="87"/>
      <c r="AK93" s="85"/>
      <c r="BG93" s="106"/>
    </row>
    <row r="94" spans="1:59" s="196" customFormat="1" ht="77.25" hidden="1" customHeight="1" x14ac:dyDescent="0.3">
      <c r="A94" s="155" t="str">
        <f>IF(J94=0,"","п")</f>
        <v/>
      </c>
      <c r="B94" s="156" t="s">
        <v>175</v>
      </c>
      <c r="C94" s="28"/>
      <c r="D94" s="211" t="s">
        <v>270</v>
      </c>
      <c r="E94" s="186">
        <v>1200</v>
      </c>
      <c r="F94" s="187" t="s">
        <v>189</v>
      </c>
      <c r="G94" s="188" t="s">
        <v>271</v>
      </c>
      <c r="H94" s="228"/>
      <c r="I94" s="229"/>
      <c r="J94" s="230">
        <f>+K94+L94</f>
        <v>0</v>
      </c>
      <c r="K94" s="231"/>
      <c r="L94" s="231"/>
      <c r="M94" s="231"/>
      <c r="N94" s="30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2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2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197"/>
    </row>
    <row r="95" spans="1:59" s="234" customFormat="1" ht="75" hidden="1" x14ac:dyDescent="0.3">
      <c r="A95" s="155" t="str">
        <f t="shared" ref="A95" si="25">IF(J95=0,"","п")</f>
        <v/>
      </c>
      <c r="B95" s="156" t="s">
        <v>175</v>
      </c>
      <c r="C95" s="28"/>
      <c r="D95" s="211" t="s">
        <v>295</v>
      </c>
      <c r="E95" s="186">
        <v>1210</v>
      </c>
      <c r="F95" s="187" t="s">
        <v>189</v>
      </c>
      <c r="G95" s="188" t="s">
        <v>296</v>
      </c>
      <c r="H95" s="245"/>
      <c r="I95" s="242"/>
      <c r="J95" s="231">
        <f t="shared" ref="J95:J98" si="26">+K95+L95</f>
        <v>0</v>
      </c>
      <c r="K95" s="231"/>
      <c r="L95" s="231"/>
      <c r="M95" s="231"/>
      <c r="N95" s="30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2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2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197"/>
    </row>
    <row r="96" spans="1:59" s="33" customFormat="1" ht="42" hidden="1" customHeight="1" x14ac:dyDescent="0.25">
      <c r="A96" s="27" t="str">
        <f t="shared" si="24"/>
        <v/>
      </c>
      <c r="B96" s="28" t="s">
        <v>175</v>
      </c>
      <c r="C96" s="28"/>
      <c r="D96" s="211" t="s">
        <v>268</v>
      </c>
      <c r="E96" s="186">
        <v>1151</v>
      </c>
      <c r="F96" s="187" t="s">
        <v>189</v>
      </c>
      <c r="G96" s="188" t="s">
        <v>269</v>
      </c>
      <c r="H96" s="228"/>
      <c r="I96" s="111"/>
      <c r="J96" s="231">
        <f t="shared" si="26"/>
        <v>0</v>
      </c>
      <c r="K96" s="231"/>
      <c r="L96" s="231"/>
      <c r="M96" s="231"/>
      <c r="N96" s="383"/>
      <c r="O96" s="433"/>
      <c r="P96" s="433"/>
      <c r="Q96" s="39"/>
      <c r="R96" s="39"/>
      <c r="S96" s="39"/>
      <c r="T96" s="39"/>
      <c r="U96" s="39"/>
      <c r="V96" s="39"/>
      <c r="W96" s="39"/>
      <c r="X96" s="39"/>
      <c r="Y96" s="32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2"/>
      <c r="BG96" s="106"/>
    </row>
    <row r="97" spans="1:59" s="86" customFormat="1" ht="42.75" hidden="1" customHeight="1" x14ac:dyDescent="0.3">
      <c r="A97" s="27" t="str">
        <f t="shared" si="24"/>
        <v/>
      </c>
      <c r="B97" s="100" t="s">
        <v>175</v>
      </c>
      <c r="C97" s="100"/>
      <c r="D97" s="464"/>
      <c r="E97" s="216"/>
      <c r="F97" s="217"/>
      <c r="G97" s="240" t="s">
        <v>20</v>
      </c>
      <c r="H97" s="241"/>
      <c r="I97" s="113"/>
      <c r="J97" s="231">
        <f t="shared" si="26"/>
        <v>0</v>
      </c>
      <c r="K97" s="244"/>
      <c r="L97" s="244"/>
      <c r="M97" s="244"/>
      <c r="N97" s="450"/>
      <c r="O97" s="451"/>
      <c r="P97" s="451"/>
      <c r="Q97" s="87"/>
      <c r="R97" s="87"/>
      <c r="S97" s="87"/>
      <c r="T97" s="87"/>
      <c r="U97" s="87"/>
      <c r="V97" s="87"/>
      <c r="W97" s="87"/>
      <c r="X97" s="87"/>
      <c r="Y97" s="85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5"/>
      <c r="BG97" s="106"/>
    </row>
    <row r="98" spans="1:59" s="86" customFormat="1" ht="93" hidden="1" customHeight="1" x14ac:dyDescent="0.3">
      <c r="A98" s="27" t="str">
        <f t="shared" ref="A98:A99" si="27">IF(J98=0,"","п")</f>
        <v/>
      </c>
      <c r="B98" s="213" t="s">
        <v>175</v>
      </c>
      <c r="C98" s="100"/>
      <c r="D98" s="211" t="s">
        <v>298</v>
      </c>
      <c r="E98" s="186">
        <v>1154</v>
      </c>
      <c r="F98" s="187" t="s">
        <v>189</v>
      </c>
      <c r="G98" s="188" t="s">
        <v>297</v>
      </c>
      <c r="H98" s="228"/>
      <c r="I98" s="111"/>
      <c r="J98" s="231">
        <f t="shared" si="26"/>
        <v>0</v>
      </c>
      <c r="K98" s="231"/>
      <c r="L98" s="231"/>
      <c r="M98" s="231"/>
      <c r="N98" s="450"/>
      <c r="O98" s="451"/>
      <c r="P98" s="451"/>
      <c r="Q98" s="87"/>
      <c r="R98" s="87"/>
      <c r="S98" s="87"/>
      <c r="T98" s="87"/>
      <c r="U98" s="87"/>
      <c r="V98" s="87"/>
      <c r="W98" s="87"/>
      <c r="X98" s="87"/>
      <c r="Y98" s="85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5"/>
      <c r="BG98" s="106"/>
    </row>
    <row r="99" spans="1:59" s="86" customFormat="1" ht="42.75" hidden="1" customHeight="1" x14ac:dyDescent="0.3">
      <c r="A99" s="27" t="str">
        <f t="shared" si="27"/>
        <v/>
      </c>
      <c r="B99" s="100" t="s">
        <v>175</v>
      </c>
      <c r="C99" s="100"/>
      <c r="D99" s="464"/>
      <c r="E99" s="216"/>
      <c r="F99" s="217"/>
      <c r="G99" s="240"/>
      <c r="H99" s="241"/>
      <c r="I99" s="113"/>
      <c r="J99" s="243"/>
      <c r="K99" s="244"/>
      <c r="L99" s="244"/>
      <c r="M99" s="244"/>
      <c r="N99" s="450"/>
      <c r="O99" s="451"/>
      <c r="P99" s="451"/>
      <c r="Q99" s="87"/>
      <c r="R99" s="87"/>
      <c r="S99" s="87"/>
      <c r="T99" s="87"/>
      <c r="U99" s="87"/>
      <c r="V99" s="87"/>
      <c r="W99" s="87"/>
      <c r="X99" s="87"/>
      <c r="Y99" s="85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5"/>
      <c r="BG99" s="106"/>
    </row>
    <row r="100" spans="1:59" s="196" customFormat="1" ht="24" customHeight="1" x14ac:dyDescent="0.3">
      <c r="A100" s="155" t="str">
        <f t="shared" si="24"/>
        <v>п</v>
      </c>
      <c r="B100" s="156" t="s">
        <v>175</v>
      </c>
      <c r="C100" s="28"/>
      <c r="D100" s="211" t="s">
        <v>267</v>
      </c>
      <c r="E100" s="186">
        <v>1142</v>
      </c>
      <c r="F100" s="187" t="s">
        <v>189</v>
      </c>
      <c r="G100" s="188" t="s">
        <v>190</v>
      </c>
      <c r="H100" s="228"/>
      <c r="I100" s="229"/>
      <c r="J100" s="230">
        <f t="shared" si="22"/>
        <v>30770</v>
      </c>
      <c r="K100" s="231">
        <v>30770</v>
      </c>
      <c r="L100" s="231"/>
      <c r="M100" s="231"/>
      <c r="N100" s="383"/>
      <c r="O100" s="433"/>
      <c r="P100" s="433"/>
      <c r="Q100" s="39"/>
      <c r="R100" s="39"/>
      <c r="S100" s="39"/>
      <c r="T100" s="39"/>
      <c r="U100" s="39"/>
      <c r="V100" s="39"/>
      <c r="W100" s="39"/>
      <c r="X100" s="39"/>
      <c r="Y100" s="32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2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197"/>
    </row>
    <row r="101" spans="1:59" s="196" customFormat="1" ht="78" hidden="1" customHeight="1" x14ac:dyDescent="0.3">
      <c r="A101" s="155" t="str">
        <f t="shared" ref="A101:A104" si="28">IF(J101=0,"","п")</f>
        <v/>
      </c>
      <c r="B101" s="156" t="s">
        <v>175</v>
      </c>
      <c r="C101" s="28"/>
      <c r="D101" s="211" t="s">
        <v>301</v>
      </c>
      <c r="E101" s="186">
        <v>1181</v>
      </c>
      <c r="F101" s="187" t="s">
        <v>189</v>
      </c>
      <c r="G101" s="188" t="s">
        <v>302</v>
      </c>
      <c r="H101" s="228"/>
      <c r="I101" s="229"/>
      <c r="J101" s="230">
        <f t="shared" si="22"/>
        <v>0</v>
      </c>
      <c r="K101" s="231"/>
      <c r="L101" s="231"/>
      <c r="M101" s="231"/>
      <c r="N101" s="383"/>
      <c r="O101" s="433"/>
      <c r="P101" s="433"/>
      <c r="Q101" s="39"/>
      <c r="R101" s="39"/>
      <c r="S101" s="39"/>
      <c r="T101" s="39"/>
      <c r="U101" s="39"/>
      <c r="V101" s="39"/>
      <c r="W101" s="39"/>
      <c r="X101" s="39"/>
      <c r="Y101" s="32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2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197"/>
    </row>
    <row r="102" spans="1:59" s="196" customFormat="1" ht="84" hidden="1" customHeight="1" x14ac:dyDescent="0.3">
      <c r="A102" s="155" t="str">
        <f t="shared" si="28"/>
        <v/>
      </c>
      <c r="B102" s="156" t="s">
        <v>175</v>
      </c>
      <c r="C102" s="28"/>
      <c r="D102" s="211" t="s">
        <v>303</v>
      </c>
      <c r="E102" s="186">
        <v>1182</v>
      </c>
      <c r="F102" s="187" t="s">
        <v>189</v>
      </c>
      <c r="G102" s="188" t="s">
        <v>304</v>
      </c>
      <c r="H102" s="228"/>
      <c r="I102" s="229"/>
      <c r="J102" s="230">
        <f t="shared" si="22"/>
        <v>0</v>
      </c>
      <c r="K102" s="231"/>
      <c r="L102" s="231"/>
      <c r="M102" s="231"/>
      <c r="N102" s="383"/>
      <c r="O102" s="433"/>
      <c r="P102" s="433"/>
      <c r="Q102" s="39"/>
      <c r="R102" s="39"/>
      <c r="S102" s="39"/>
      <c r="T102" s="39"/>
      <c r="U102" s="39"/>
      <c r="V102" s="39"/>
      <c r="W102" s="39"/>
      <c r="X102" s="39"/>
      <c r="Y102" s="32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2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197"/>
    </row>
    <row r="103" spans="1:59" s="196" customFormat="1" ht="24" hidden="1" customHeight="1" x14ac:dyDescent="0.3">
      <c r="A103" s="155" t="str">
        <f t="shared" si="28"/>
        <v/>
      </c>
      <c r="B103" s="156" t="s">
        <v>175</v>
      </c>
      <c r="C103" s="28"/>
      <c r="D103" s="211"/>
      <c r="E103" s="186"/>
      <c r="F103" s="187"/>
      <c r="G103" s="188"/>
      <c r="H103" s="228"/>
      <c r="I103" s="229"/>
      <c r="J103" s="230">
        <f t="shared" si="22"/>
        <v>0</v>
      </c>
      <c r="K103" s="231"/>
      <c r="L103" s="231"/>
      <c r="M103" s="231"/>
      <c r="N103" s="383"/>
      <c r="O103" s="433"/>
      <c r="P103" s="433"/>
      <c r="Q103" s="39"/>
      <c r="R103" s="39"/>
      <c r="S103" s="39"/>
      <c r="T103" s="39"/>
      <c r="U103" s="39"/>
      <c r="V103" s="39"/>
      <c r="W103" s="39"/>
      <c r="X103" s="39"/>
      <c r="Y103" s="32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2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197"/>
    </row>
    <row r="104" spans="1:59" s="196" customFormat="1" ht="24" hidden="1" customHeight="1" x14ac:dyDescent="0.3">
      <c r="A104" s="155" t="str">
        <f t="shared" si="28"/>
        <v/>
      </c>
      <c r="B104" s="156" t="s">
        <v>175</v>
      </c>
      <c r="C104" s="28"/>
      <c r="D104" s="211"/>
      <c r="E104" s="186"/>
      <c r="F104" s="187"/>
      <c r="G104" s="188"/>
      <c r="H104" s="228"/>
      <c r="I104" s="229"/>
      <c r="J104" s="230">
        <f t="shared" si="22"/>
        <v>0</v>
      </c>
      <c r="K104" s="231"/>
      <c r="L104" s="231"/>
      <c r="M104" s="231"/>
      <c r="N104" s="383"/>
      <c r="O104" s="433"/>
      <c r="P104" s="433"/>
      <c r="Q104" s="39"/>
      <c r="R104" s="39"/>
      <c r="S104" s="39"/>
      <c r="T104" s="39"/>
      <c r="U104" s="39"/>
      <c r="V104" s="39"/>
      <c r="W104" s="39"/>
      <c r="X104" s="39"/>
      <c r="Y104" s="32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2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197"/>
    </row>
    <row r="105" spans="1:59" s="196" customFormat="1" ht="75" x14ac:dyDescent="0.3">
      <c r="A105" s="155" t="str">
        <f t="shared" si="24"/>
        <v>п</v>
      </c>
      <c r="B105" s="156" t="s">
        <v>175</v>
      </c>
      <c r="C105" s="28"/>
      <c r="D105" s="211" t="s">
        <v>57</v>
      </c>
      <c r="E105" s="215" t="s">
        <v>58</v>
      </c>
      <c r="F105" s="187" t="s">
        <v>155</v>
      </c>
      <c r="G105" s="188" t="s">
        <v>163</v>
      </c>
      <c r="H105" s="189"/>
      <c r="I105" s="190"/>
      <c r="J105" s="191">
        <f t="shared" si="22"/>
        <v>683716</v>
      </c>
      <c r="K105" s="192">
        <v>683716</v>
      </c>
      <c r="L105" s="193"/>
      <c r="M105" s="193"/>
      <c r="N105" s="30">
        <f>SUM(O105:W105)</f>
        <v>0</v>
      </c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2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2">
        <f>Y105+N105</f>
        <v>0</v>
      </c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197"/>
    </row>
    <row r="106" spans="1:59" s="33" customFormat="1" ht="68.25" customHeight="1" thickBot="1" x14ac:dyDescent="0.3">
      <c r="A106" s="27" t="str">
        <f t="shared" si="24"/>
        <v>п</v>
      </c>
      <c r="B106" s="156" t="s">
        <v>175</v>
      </c>
      <c r="C106" s="28"/>
      <c r="D106" s="211" t="s">
        <v>56</v>
      </c>
      <c r="E106" s="186" t="s">
        <v>43</v>
      </c>
      <c r="F106" s="187" t="s">
        <v>147</v>
      </c>
      <c r="G106" s="188" t="s">
        <v>162</v>
      </c>
      <c r="H106" s="189"/>
      <c r="I106" s="190"/>
      <c r="J106" s="191">
        <f t="shared" ref="J106:J107" si="29">+K106+L106</f>
        <v>78000</v>
      </c>
      <c r="K106" s="192">
        <v>78000</v>
      </c>
      <c r="L106" s="36"/>
      <c r="M106" s="36"/>
      <c r="N106" s="30">
        <f>SUM(O106:W106)</f>
        <v>0</v>
      </c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2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2">
        <f>Y106+N106</f>
        <v>0</v>
      </c>
      <c r="BG106" s="106"/>
    </row>
    <row r="107" spans="1:59" s="196" customFormat="1" ht="19.5" hidden="1" thickBot="1" x14ac:dyDescent="0.35">
      <c r="A107" s="155" t="str">
        <f t="shared" si="24"/>
        <v/>
      </c>
      <c r="B107" s="156" t="s">
        <v>175</v>
      </c>
      <c r="C107" s="28"/>
      <c r="D107" s="474" t="s">
        <v>289</v>
      </c>
      <c r="E107" s="475">
        <v>9770</v>
      </c>
      <c r="F107" s="476" t="s">
        <v>151</v>
      </c>
      <c r="G107" s="477" t="s">
        <v>76</v>
      </c>
      <c r="H107" s="478"/>
      <c r="I107" s="479"/>
      <c r="J107" s="480">
        <f t="shared" si="29"/>
        <v>0</v>
      </c>
      <c r="K107" s="481"/>
      <c r="L107" s="481">
        <f>684000+348000-348000-684000</f>
        <v>0</v>
      </c>
      <c r="M107" s="481">
        <f>684000+348000-348000-684000</f>
        <v>0</v>
      </c>
      <c r="N107" s="30">
        <f>SUM(O107:W107)</f>
        <v>0</v>
      </c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2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2">
        <f>Y107+N107</f>
        <v>0</v>
      </c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197"/>
    </row>
    <row r="108" spans="1:59" s="86" customFormat="1" ht="42.75" hidden="1" customHeight="1" x14ac:dyDescent="0.35">
      <c r="A108" s="27" t="str">
        <f t="shared" si="24"/>
        <v/>
      </c>
      <c r="B108" s="100" t="s">
        <v>175</v>
      </c>
      <c r="C108" s="100"/>
      <c r="D108" s="464"/>
      <c r="E108" s="216"/>
      <c r="F108" s="217"/>
      <c r="G108" s="240" t="s">
        <v>20</v>
      </c>
      <c r="H108" s="241"/>
      <c r="I108" s="113"/>
      <c r="J108" s="133">
        <f t="shared" si="22"/>
        <v>0</v>
      </c>
      <c r="K108" s="90"/>
      <c r="L108" s="90"/>
      <c r="M108" s="90"/>
      <c r="N108" s="83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5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5"/>
      <c r="BG108" s="106"/>
    </row>
    <row r="109" spans="1:59" s="33" customFormat="1" ht="37.5" hidden="1" customHeight="1" x14ac:dyDescent="0.3">
      <c r="A109" s="27" t="str">
        <f t="shared" si="24"/>
        <v/>
      </c>
      <c r="B109" s="28" t="s">
        <v>176</v>
      </c>
      <c r="C109" s="28"/>
      <c r="D109" s="224" t="s">
        <v>59</v>
      </c>
      <c r="E109" s="199"/>
      <c r="F109" s="199"/>
      <c r="G109" s="200" t="s">
        <v>9</v>
      </c>
      <c r="H109" s="372"/>
      <c r="I109" s="114"/>
      <c r="J109" s="92">
        <f t="shared" si="22"/>
        <v>0</v>
      </c>
      <c r="K109" s="92"/>
      <c r="L109" s="92"/>
      <c r="M109" s="92"/>
      <c r="N109" s="30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2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2"/>
      <c r="BG109" s="106"/>
    </row>
    <row r="110" spans="1:59" s="33" customFormat="1" ht="37.5" hidden="1" customHeight="1" x14ac:dyDescent="0.3">
      <c r="A110" s="27" t="str">
        <f t="shared" si="24"/>
        <v/>
      </c>
      <c r="B110" s="28" t="s">
        <v>176</v>
      </c>
      <c r="C110" s="28"/>
      <c r="D110" s="224" t="s">
        <v>60</v>
      </c>
      <c r="E110" s="199"/>
      <c r="F110" s="199"/>
      <c r="G110" s="200" t="s">
        <v>9</v>
      </c>
      <c r="H110" s="246"/>
      <c r="I110" s="115"/>
      <c r="J110" s="89">
        <f t="shared" si="22"/>
        <v>0</v>
      </c>
      <c r="K110" s="89">
        <f>+K111</f>
        <v>0</v>
      </c>
      <c r="L110" s="89">
        <f>+L111</f>
        <v>0</v>
      </c>
      <c r="M110" s="89">
        <f>+M111</f>
        <v>0</v>
      </c>
      <c r="N110" s="30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2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2"/>
      <c r="BG110" s="106"/>
    </row>
    <row r="111" spans="1:59" s="33" customFormat="1" ht="19.5" hidden="1" thickBot="1" x14ac:dyDescent="0.3">
      <c r="A111" s="27" t="str">
        <f t="shared" si="24"/>
        <v/>
      </c>
      <c r="B111" s="28" t="s">
        <v>176</v>
      </c>
      <c r="C111" s="28"/>
      <c r="D111" s="211"/>
      <c r="E111" s="186"/>
      <c r="F111" s="187"/>
      <c r="G111" s="188"/>
      <c r="H111" s="233"/>
      <c r="I111" s="111"/>
      <c r="J111" s="41">
        <f t="shared" si="22"/>
        <v>0</v>
      </c>
      <c r="K111" s="41"/>
      <c r="L111" s="41">
        <f>600000-600000</f>
        <v>0</v>
      </c>
      <c r="M111" s="41">
        <f>600000-600000</f>
        <v>0</v>
      </c>
      <c r="N111" s="30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2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2"/>
      <c r="BG111" s="106"/>
    </row>
    <row r="112" spans="1:59" s="86" customFormat="1" ht="19.5" hidden="1" thickBot="1" x14ac:dyDescent="0.35">
      <c r="A112" s="27" t="str">
        <f t="shared" si="24"/>
        <v/>
      </c>
      <c r="B112" s="100" t="s">
        <v>176</v>
      </c>
      <c r="C112" s="100"/>
      <c r="D112" s="465"/>
      <c r="E112" s="373"/>
      <c r="F112" s="387"/>
      <c r="G112" s="445"/>
      <c r="H112" s="373"/>
      <c r="I112" s="116"/>
      <c r="J112" s="98">
        <f t="shared" si="22"/>
        <v>0</v>
      </c>
      <c r="K112" s="98"/>
      <c r="L112" s="98">
        <f>600000-600000</f>
        <v>0</v>
      </c>
      <c r="M112" s="98">
        <f>600000-600000</f>
        <v>0</v>
      </c>
      <c r="N112" s="83">
        <f>SUM(O112:W112)</f>
        <v>0</v>
      </c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5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5">
        <f>Y112+N112</f>
        <v>0</v>
      </c>
      <c r="BG112" s="106"/>
    </row>
    <row r="113" spans="1:59" s="196" customFormat="1" ht="82.5" customHeight="1" x14ac:dyDescent="0.3">
      <c r="A113" s="155" t="str">
        <f t="shared" si="24"/>
        <v>п</v>
      </c>
      <c r="B113" s="156"/>
      <c r="C113" s="28"/>
      <c r="D113" s="171"/>
      <c r="E113" s="170"/>
      <c r="F113" s="171"/>
      <c r="G113" s="172"/>
      <c r="H113" s="172" t="s">
        <v>227</v>
      </c>
      <c r="I113" s="174" t="s">
        <v>121</v>
      </c>
      <c r="J113" s="176">
        <f>+K113+L113</f>
        <v>996701</v>
      </c>
      <c r="K113" s="176">
        <f>+K114+K119+K128+K124</f>
        <v>775662</v>
      </c>
      <c r="L113" s="176">
        <f>+L114+L119+L128+L124</f>
        <v>221039</v>
      </c>
      <c r="M113" s="176">
        <f>+M114+M119+M128+M124</f>
        <v>221039</v>
      </c>
      <c r="N113" s="30">
        <f>SUM(O113:W113)</f>
        <v>0</v>
      </c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2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2">
        <f>Y113+N113</f>
        <v>0</v>
      </c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197"/>
    </row>
    <row r="114" spans="1:59" s="44" customFormat="1" ht="19.5" hidden="1" x14ac:dyDescent="0.25">
      <c r="A114" s="27" t="str">
        <f t="shared" si="24"/>
        <v/>
      </c>
      <c r="B114" s="28" t="s">
        <v>173</v>
      </c>
      <c r="C114" s="102"/>
      <c r="D114" s="178" t="s">
        <v>26</v>
      </c>
      <c r="E114" s="178"/>
      <c r="F114" s="178"/>
      <c r="G114" s="180" t="s">
        <v>3</v>
      </c>
      <c r="H114" s="270"/>
      <c r="I114" s="118"/>
      <c r="J114" s="184">
        <f t="shared" si="22"/>
        <v>0</v>
      </c>
      <c r="K114" s="184">
        <f>K115</f>
        <v>0</v>
      </c>
      <c r="L114" s="184">
        <f>L115</f>
        <v>0</v>
      </c>
      <c r="M114" s="184">
        <f>M115</f>
        <v>0</v>
      </c>
      <c r="N114" s="30">
        <f>SUM(O114:W114)</f>
        <v>0</v>
      </c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32"/>
      <c r="Z114" s="62"/>
      <c r="AA114" s="62"/>
      <c r="AB114" s="62"/>
      <c r="AC114" s="62"/>
      <c r="AD114" s="62"/>
      <c r="AE114" s="62"/>
      <c r="AF114" s="62"/>
      <c r="AG114" s="62"/>
      <c r="AH114" s="62"/>
      <c r="AI114" s="62"/>
      <c r="AJ114" s="62"/>
      <c r="AK114" s="32">
        <f>Y114+N114</f>
        <v>0</v>
      </c>
      <c r="BG114" s="106"/>
    </row>
    <row r="115" spans="1:59" s="44" customFormat="1" ht="19.5" hidden="1" x14ac:dyDescent="0.25">
      <c r="A115" s="27" t="str">
        <f t="shared" si="24"/>
        <v/>
      </c>
      <c r="B115" s="28" t="s">
        <v>173</v>
      </c>
      <c r="C115" s="102"/>
      <c r="D115" s="178" t="s">
        <v>25</v>
      </c>
      <c r="E115" s="178"/>
      <c r="F115" s="178"/>
      <c r="G115" s="180" t="s">
        <v>3</v>
      </c>
      <c r="H115" s="246"/>
      <c r="I115" s="115"/>
      <c r="J115" s="251">
        <f t="shared" si="22"/>
        <v>0</v>
      </c>
      <c r="K115" s="251">
        <f>+K117+K118+K116</f>
        <v>0</v>
      </c>
      <c r="L115" s="251">
        <f>+L117+L118+L116</f>
        <v>0</v>
      </c>
      <c r="M115" s="251">
        <f>+M117+M118+M116</f>
        <v>0</v>
      </c>
      <c r="N115" s="30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32"/>
      <c r="Z115" s="62"/>
      <c r="AA115" s="62"/>
      <c r="AB115" s="62"/>
      <c r="AC115" s="62"/>
      <c r="AD115" s="62"/>
      <c r="AE115" s="62"/>
      <c r="AF115" s="62"/>
      <c r="AG115" s="62"/>
      <c r="AH115" s="62"/>
      <c r="AI115" s="62"/>
      <c r="AJ115" s="62"/>
      <c r="AK115" s="32"/>
      <c r="BG115" s="106"/>
    </row>
    <row r="116" spans="1:59" s="44" customFormat="1" ht="75" hidden="1" x14ac:dyDescent="0.25">
      <c r="A116" s="27" t="str">
        <f>IF(J116=0,"","п")</f>
        <v/>
      </c>
      <c r="B116" s="28" t="s">
        <v>173</v>
      </c>
      <c r="C116" s="102"/>
      <c r="D116" s="211" t="s">
        <v>98</v>
      </c>
      <c r="E116" s="233" t="s">
        <v>99</v>
      </c>
      <c r="F116" s="210" t="s">
        <v>90</v>
      </c>
      <c r="G116" s="443" t="s">
        <v>100</v>
      </c>
      <c r="H116" s="246"/>
      <c r="I116" s="115"/>
      <c r="J116" s="231">
        <f t="shared" si="22"/>
        <v>0</v>
      </c>
      <c r="K116" s="231"/>
      <c r="L116" s="231"/>
      <c r="M116" s="231"/>
      <c r="N116" s="30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32"/>
      <c r="Z116" s="62"/>
      <c r="AA116" s="62"/>
      <c r="AB116" s="62"/>
      <c r="AC116" s="62"/>
      <c r="AD116" s="62"/>
      <c r="AE116" s="62"/>
      <c r="AF116" s="62"/>
      <c r="AG116" s="62"/>
      <c r="AH116" s="62"/>
      <c r="AI116" s="62"/>
      <c r="AJ116" s="62"/>
      <c r="AK116" s="32"/>
      <c r="BG116" s="106"/>
    </row>
    <row r="117" spans="1:59" s="33" customFormat="1" ht="37.5" hidden="1" x14ac:dyDescent="0.25">
      <c r="A117" s="27" t="str">
        <f t="shared" si="24"/>
        <v/>
      </c>
      <c r="B117" s="28" t="s">
        <v>173</v>
      </c>
      <c r="C117" s="102"/>
      <c r="D117" s="369" t="s">
        <v>41</v>
      </c>
      <c r="E117" s="233" t="s">
        <v>167</v>
      </c>
      <c r="F117" s="210" t="s">
        <v>156</v>
      </c>
      <c r="G117" s="443" t="s">
        <v>165</v>
      </c>
      <c r="H117" s="233"/>
      <c r="I117" s="111"/>
      <c r="J117" s="231">
        <f t="shared" si="22"/>
        <v>0</v>
      </c>
      <c r="K117" s="231"/>
      <c r="L117" s="231"/>
      <c r="M117" s="231"/>
      <c r="N117" s="30">
        <f>SUM(O117:W117)</f>
        <v>0</v>
      </c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2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2">
        <f>Y117+N117</f>
        <v>0</v>
      </c>
      <c r="BG117" s="106"/>
    </row>
    <row r="118" spans="1:59" s="33" customFormat="1" hidden="1" x14ac:dyDescent="0.25">
      <c r="A118" s="27" t="str">
        <f t="shared" si="24"/>
        <v/>
      </c>
      <c r="B118" s="28" t="s">
        <v>173</v>
      </c>
      <c r="C118" s="102"/>
      <c r="D118" s="211"/>
      <c r="E118" s="186"/>
      <c r="F118" s="187"/>
      <c r="G118" s="188"/>
      <c r="H118" s="233"/>
      <c r="I118" s="111"/>
      <c r="J118" s="231"/>
      <c r="K118" s="231"/>
      <c r="L118" s="231"/>
      <c r="M118" s="231"/>
      <c r="N118" s="30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2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2"/>
      <c r="BG118" s="106"/>
    </row>
    <row r="119" spans="1:59" s="198" customFormat="1" ht="39" x14ac:dyDescent="0.3">
      <c r="A119" s="155" t="str">
        <f t="shared" si="24"/>
        <v>п</v>
      </c>
      <c r="B119" s="156" t="s">
        <v>175</v>
      </c>
      <c r="C119" s="102"/>
      <c r="D119" s="466" t="s">
        <v>52</v>
      </c>
      <c r="E119" s="246"/>
      <c r="F119" s="247"/>
      <c r="G119" s="248" t="s">
        <v>2</v>
      </c>
      <c r="H119" s="249"/>
      <c r="I119" s="250"/>
      <c r="J119" s="251">
        <f t="shared" si="22"/>
        <v>596770</v>
      </c>
      <c r="K119" s="251">
        <f>K120</f>
        <v>475731</v>
      </c>
      <c r="L119" s="251">
        <f>L120</f>
        <v>121039</v>
      </c>
      <c r="M119" s="251">
        <f>M120</f>
        <v>121039</v>
      </c>
      <c r="N119" s="30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197"/>
    </row>
    <row r="120" spans="1:59" s="198" customFormat="1" ht="39" x14ac:dyDescent="0.3">
      <c r="A120" s="155" t="str">
        <f t="shared" si="24"/>
        <v>п</v>
      </c>
      <c r="B120" s="156" t="s">
        <v>175</v>
      </c>
      <c r="C120" s="102"/>
      <c r="D120" s="466" t="s">
        <v>53</v>
      </c>
      <c r="E120" s="246"/>
      <c r="F120" s="247"/>
      <c r="G120" s="248" t="s">
        <v>2</v>
      </c>
      <c r="H120" s="249"/>
      <c r="I120" s="250"/>
      <c r="J120" s="251">
        <f t="shared" si="22"/>
        <v>596770</v>
      </c>
      <c r="K120" s="251">
        <f>SUM(K121:K123)</f>
        <v>475731</v>
      </c>
      <c r="L120" s="251">
        <f>SUM(L121:L123)</f>
        <v>121039</v>
      </c>
      <c r="M120" s="251">
        <f>SUM(M121:M123)</f>
        <v>121039</v>
      </c>
      <c r="N120" s="30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197"/>
    </row>
    <row r="121" spans="1:59" s="33" customFormat="1" ht="29.25" customHeight="1" x14ac:dyDescent="0.25">
      <c r="A121" s="27" t="str">
        <f t="shared" si="24"/>
        <v>п</v>
      </c>
      <c r="B121" s="28" t="s">
        <v>175</v>
      </c>
      <c r="C121" s="102"/>
      <c r="D121" s="369" t="s">
        <v>54</v>
      </c>
      <c r="E121" s="233">
        <v>1010</v>
      </c>
      <c r="F121" s="210" t="s">
        <v>152</v>
      </c>
      <c r="G121" s="443" t="s">
        <v>55</v>
      </c>
      <c r="H121" s="233"/>
      <c r="I121" s="111"/>
      <c r="J121" s="231">
        <f t="shared" si="22"/>
        <v>50000</v>
      </c>
      <c r="K121" s="231">
        <v>50000</v>
      </c>
      <c r="L121" s="231"/>
      <c r="M121" s="231"/>
      <c r="N121" s="30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2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2"/>
      <c r="BG121" s="106"/>
    </row>
    <row r="122" spans="1:59" s="196" customFormat="1" ht="37.5" x14ac:dyDescent="0.3">
      <c r="A122" s="155" t="str">
        <f t="shared" si="24"/>
        <v>п</v>
      </c>
      <c r="B122" s="156" t="s">
        <v>175</v>
      </c>
      <c r="C122" s="102"/>
      <c r="D122" s="211" t="s">
        <v>263</v>
      </c>
      <c r="E122" s="186">
        <v>1021</v>
      </c>
      <c r="F122" s="187" t="s">
        <v>153</v>
      </c>
      <c r="G122" s="214" t="s">
        <v>265</v>
      </c>
      <c r="H122" s="233"/>
      <c r="I122" s="229"/>
      <c r="J122" s="231">
        <f t="shared" ref="J122:J129" si="30">+K122+L122</f>
        <v>546770</v>
      </c>
      <c r="K122" s="231">
        <v>425731</v>
      </c>
      <c r="L122" s="231">
        <v>121039</v>
      </c>
      <c r="M122" s="231">
        <v>121039</v>
      </c>
      <c r="N122" s="30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2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2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3"/>
      <c r="BG122" s="197"/>
    </row>
    <row r="123" spans="1:59" s="33" customFormat="1" hidden="1" x14ac:dyDescent="0.25">
      <c r="A123" s="27" t="str">
        <f t="shared" ref="A123:A129" si="31">IF(J123=0,"","п")</f>
        <v/>
      </c>
      <c r="B123" s="28" t="s">
        <v>175</v>
      </c>
      <c r="C123" s="102"/>
      <c r="D123" s="369"/>
      <c r="E123" s="209"/>
      <c r="F123" s="210"/>
      <c r="G123" s="443"/>
      <c r="H123" s="233"/>
      <c r="I123" s="111"/>
      <c r="J123" s="231">
        <f t="shared" si="30"/>
        <v>0</v>
      </c>
      <c r="K123" s="231"/>
      <c r="L123" s="231"/>
      <c r="M123" s="231"/>
      <c r="N123" s="30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2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2"/>
      <c r="BG123" s="106"/>
    </row>
    <row r="124" spans="1:59" s="196" customFormat="1" ht="39" x14ac:dyDescent="0.3">
      <c r="A124" s="155" t="str">
        <f t="shared" si="31"/>
        <v>п</v>
      </c>
      <c r="B124" s="156" t="s">
        <v>13</v>
      </c>
      <c r="C124" s="102"/>
      <c r="D124" s="224" t="s">
        <v>160</v>
      </c>
      <c r="E124" s="199"/>
      <c r="F124" s="199"/>
      <c r="G124" s="200" t="s">
        <v>281</v>
      </c>
      <c r="H124" s="233"/>
      <c r="I124" s="226"/>
      <c r="J124" s="251">
        <f t="shared" si="30"/>
        <v>300000</v>
      </c>
      <c r="K124" s="251">
        <f>+K125</f>
        <v>250000</v>
      </c>
      <c r="L124" s="251">
        <f>+L125</f>
        <v>50000</v>
      </c>
      <c r="M124" s="251">
        <f>+M125</f>
        <v>50000</v>
      </c>
      <c r="N124" s="30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2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2"/>
      <c r="AL124" s="33"/>
      <c r="AM124" s="33"/>
      <c r="AN124" s="33"/>
      <c r="AO124" s="33"/>
      <c r="AP124" s="33"/>
      <c r="AQ124" s="33"/>
      <c r="AR124" s="33"/>
      <c r="AS124" s="33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  <c r="BF124" s="33"/>
      <c r="BG124" s="197"/>
    </row>
    <row r="125" spans="1:59" s="196" customFormat="1" ht="39" x14ac:dyDescent="0.3">
      <c r="A125" s="155" t="str">
        <f t="shared" si="31"/>
        <v>п</v>
      </c>
      <c r="B125" s="156" t="s">
        <v>13</v>
      </c>
      <c r="C125" s="102"/>
      <c r="D125" s="224" t="s">
        <v>161</v>
      </c>
      <c r="E125" s="199"/>
      <c r="F125" s="199"/>
      <c r="G125" s="200" t="s">
        <v>281</v>
      </c>
      <c r="H125" s="233"/>
      <c r="I125" s="226"/>
      <c r="J125" s="251">
        <f>SUM(J126:J127)</f>
        <v>300000</v>
      </c>
      <c r="K125" s="251">
        <f>SUM(K126:K127)</f>
        <v>250000</v>
      </c>
      <c r="L125" s="251">
        <f>SUM(L126:L127)</f>
        <v>50000</v>
      </c>
      <c r="M125" s="251">
        <f>SUM(M126:M127)</f>
        <v>50000</v>
      </c>
      <c r="N125" s="30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2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2"/>
      <c r="AL125" s="33"/>
      <c r="AM125" s="33"/>
      <c r="AN125" s="33"/>
      <c r="AO125" s="33"/>
      <c r="AP125" s="33"/>
      <c r="AQ125" s="33"/>
      <c r="AR125" s="33"/>
      <c r="AS125" s="33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  <c r="BF125" s="33"/>
      <c r="BG125" s="197"/>
    </row>
    <row r="126" spans="1:59" s="196" customFormat="1" ht="37.5" hidden="1" x14ac:dyDescent="0.3">
      <c r="A126" s="155" t="str">
        <f t="shared" si="31"/>
        <v/>
      </c>
      <c r="B126" s="156" t="s">
        <v>13</v>
      </c>
      <c r="C126" s="27" t="str">
        <f>IF(L126=0,"","п")</f>
        <v/>
      </c>
      <c r="D126" s="211" t="s">
        <v>244</v>
      </c>
      <c r="E126" s="186">
        <v>4060</v>
      </c>
      <c r="F126" s="187" t="s">
        <v>246</v>
      </c>
      <c r="G126" s="188" t="s">
        <v>247</v>
      </c>
      <c r="H126" s="233"/>
      <c r="I126" s="229"/>
      <c r="J126" s="231">
        <f t="shared" si="30"/>
        <v>0</v>
      </c>
      <c r="K126" s="231"/>
      <c r="L126" s="231"/>
      <c r="M126" s="231"/>
      <c r="N126" s="30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2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2"/>
      <c r="AL126" s="33"/>
      <c r="AM126" s="33"/>
      <c r="AN126" s="33"/>
      <c r="AO126" s="33"/>
      <c r="AP126" s="33"/>
      <c r="AQ126" s="33"/>
      <c r="AR126" s="33"/>
      <c r="AS126" s="33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  <c r="BF126" s="33"/>
      <c r="BG126" s="197"/>
    </row>
    <row r="127" spans="1:59" s="196" customFormat="1" ht="37.5" x14ac:dyDescent="0.3">
      <c r="A127" s="155" t="str">
        <f t="shared" si="31"/>
        <v>п</v>
      </c>
      <c r="B127" s="156" t="s">
        <v>13</v>
      </c>
      <c r="C127" s="102"/>
      <c r="D127" s="211">
        <v>1015031</v>
      </c>
      <c r="E127" s="186" t="s">
        <v>43</v>
      </c>
      <c r="F127" s="187" t="s">
        <v>147</v>
      </c>
      <c r="G127" s="188" t="s">
        <v>162</v>
      </c>
      <c r="H127" s="233"/>
      <c r="I127" s="229"/>
      <c r="J127" s="231">
        <f t="shared" si="30"/>
        <v>300000</v>
      </c>
      <c r="K127" s="231">
        <v>250000</v>
      </c>
      <c r="L127" s="231">
        <v>50000</v>
      </c>
      <c r="M127" s="231">
        <v>50000</v>
      </c>
      <c r="N127" s="30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2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2"/>
      <c r="AL127" s="33"/>
      <c r="AM127" s="33"/>
      <c r="AN127" s="33"/>
      <c r="AO127" s="33"/>
      <c r="AP127" s="33"/>
      <c r="AQ127" s="33"/>
      <c r="AR127" s="33"/>
      <c r="AS127" s="33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  <c r="BF127" s="33"/>
      <c r="BG127" s="197"/>
    </row>
    <row r="128" spans="1:59" s="196" customFormat="1" ht="58.5" x14ac:dyDescent="0.3">
      <c r="A128" s="155" t="str">
        <f t="shared" si="31"/>
        <v>п</v>
      </c>
      <c r="B128" s="156" t="s">
        <v>176</v>
      </c>
      <c r="C128" s="102"/>
      <c r="D128" s="224" t="s">
        <v>59</v>
      </c>
      <c r="E128" s="199"/>
      <c r="F128" s="199"/>
      <c r="G128" s="200" t="s">
        <v>9</v>
      </c>
      <c r="H128" s="233"/>
      <c r="I128" s="229"/>
      <c r="J128" s="251">
        <f t="shared" si="30"/>
        <v>99931</v>
      </c>
      <c r="K128" s="251">
        <f>+K129</f>
        <v>49931</v>
      </c>
      <c r="L128" s="251">
        <f>+L129</f>
        <v>50000</v>
      </c>
      <c r="M128" s="251">
        <f>+M129</f>
        <v>50000</v>
      </c>
      <c r="N128" s="30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2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2"/>
      <c r="AL128" s="33"/>
      <c r="AM128" s="33"/>
      <c r="AN128" s="33"/>
      <c r="AO128" s="33"/>
      <c r="AP128" s="33"/>
      <c r="AQ128" s="33"/>
      <c r="AR128" s="33"/>
      <c r="AS128" s="3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  <c r="BF128" s="33"/>
      <c r="BG128" s="197"/>
    </row>
    <row r="129" spans="1:59" s="196" customFormat="1" ht="58.5" customHeight="1" x14ac:dyDescent="0.3">
      <c r="A129" s="155" t="str">
        <f t="shared" si="31"/>
        <v>п</v>
      </c>
      <c r="B129" s="156" t="s">
        <v>176</v>
      </c>
      <c r="C129" s="102"/>
      <c r="D129" s="224" t="s">
        <v>60</v>
      </c>
      <c r="E129" s="199"/>
      <c r="F129" s="199"/>
      <c r="G129" s="200" t="s">
        <v>9</v>
      </c>
      <c r="H129" s="233"/>
      <c r="I129" s="229"/>
      <c r="J129" s="251">
        <f t="shared" si="30"/>
        <v>99931</v>
      </c>
      <c r="K129" s="251">
        <f>SUM(K130:K131)</f>
        <v>49931</v>
      </c>
      <c r="L129" s="251">
        <f t="shared" ref="L129:M129" si="32">SUM(L130:L131)</f>
        <v>50000</v>
      </c>
      <c r="M129" s="251">
        <f t="shared" si="32"/>
        <v>50000</v>
      </c>
      <c r="N129" s="30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2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2"/>
      <c r="AL129" s="33"/>
      <c r="AM129" s="33"/>
      <c r="AN129" s="33"/>
      <c r="AO129" s="33"/>
      <c r="AP129" s="33"/>
      <c r="AQ129" s="33"/>
      <c r="AR129" s="33"/>
      <c r="AS129" s="3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  <c r="BF129" s="33"/>
      <c r="BG129" s="197"/>
    </row>
    <row r="130" spans="1:59" s="196" customFormat="1" ht="47.25" customHeight="1" x14ac:dyDescent="0.3">
      <c r="A130" s="155" t="str">
        <f t="shared" ref="A130" si="33">IF(J130=0,"","п")</f>
        <v>п</v>
      </c>
      <c r="B130" s="156" t="s">
        <v>176</v>
      </c>
      <c r="C130" s="102"/>
      <c r="D130" s="366" t="s">
        <v>198</v>
      </c>
      <c r="E130" s="278" t="s">
        <v>199</v>
      </c>
      <c r="F130" s="278" t="s">
        <v>127</v>
      </c>
      <c r="G130" s="391" t="s">
        <v>200</v>
      </c>
      <c r="H130" s="233"/>
      <c r="I130" s="229"/>
      <c r="J130" s="231">
        <f t="shared" si="22"/>
        <v>49931</v>
      </c>
      <c r="K130" s="231">
        <v>49931</v>
      </c>
      <c r="L130" s="231"/>
      <c r="M130" s="231"/>
      <c r="N130" s="30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2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2"/>
      <c r="AL130" s="33"/>
      <c r="AM130" s="33"/>
      <c r="AN130" s="33"/>
      <c r="AO130" s="33"/>
      <c r="AP130" s="33"/>
      <c r="AQ130" s="33"/>
      <c r="AR130" s="33"/>
      <c r="AS130" s="33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  <c r="BF130" s="33"/>
      <c r="BG130" s="197"/>
    </row>
    <row r="131" spans="1:59" s="196" customFormat="1" ht="34.5" customHeight="1" thickBot="1" x14ac:dyDescent="0.35">
      <c r="A131" s="155" t="str">
        <f t="shared" si="24"/>
        <v>п</v>
      </c>
      <c r="B131" s="156" t="s">
        <v>176</v>
      </c>
      <c r="C131" s="102"/>
      <c r="D131" s="262">
        <v>1216030</v>
      </c>
      <c r="E131" s="253" t="s">
        <v>68</v>
      </c>
      <c r="F131" s="254" t="s">
        <v>146</v>
      </c>
      <c r="G131" s="255" t="s">
        <v>69</v>
      </c>
      <c r="H131" s="253"/>
      <c r="I131" s="256"/>
      <c r="J131" s="257">
        <f t="shared" si="22"/>
        <v>50000</v>
      </c>
      <c r="K131" s="257"/>
      <c r="L131" s="257">
        <v>50000</v>
      </c>
      <c r="M131" s="257">
        <v>50000</v>
      </c>
      <c r="N131" s="30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2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2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  <c r="BF131" s="33"/>
      <c r="BG131" s="197"/>
    </row>
    <row r="132" spans="1:59" s="198" customFormat="1" ht="74.25" customHeight="1" x14ac:dyDescent="0.3">
      <c r="A132" s="155" t="str">
        <f>IF(J132=0,"","п")</f>
        <v>п</v>
      </c>
      <c r="B132" s="156"/>
      <c r="C132" s="28"/>
      <c r="D132" s="235"/>
      <c r="E132" s="172"/>
      <c r="F132" s="235"/>
      <c r="G132" s="172"/>
      <c r="H132" s="173" t="s">
        <v>274</v>
      </c>
      <c r="I132" s="174" t="s">
        <v>275</v>
      </c>
      <c r="J132" s="175">
        <f>+K132+L132</f>
        <v>28800</v>
      </c>
      <c r="K132" s="176">
        <f t="shared" ref="K132:M133" si="34">+K133</f>
        <v>28800</v>
      </c>
      <c r="L132" s="176">
        <f t="shared" si="34"/>
        <v>0</v>
      </c>
      <c r="M132" s="176">
        <f t="shared" si="34"/>
        <v>0</v>
      </c>
      <c r="N132" s="30">
        <f>SUM(O132:W132)</f>
        <v>0</v>
      </c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2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2">
        <f>Y132+N132</f>
        <v>0</v>
      </c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197"/>
    </row>
    <row r="133" spans="1:59" s="198" customFormat="1" ht="19.5" x14ac:dyDescent="0.3">
      <c r="A133" s="155" t="str">
        <f>IF(J133=0,"","п")</f>
        <v>п</v>
      </c>
      <c r="B133" s="156" t="s">
        <v>173</v>
      </c>
      <c r="C133" s="28"/>
      <c r="D133" s="178" t="s">
        <v>26</v>
      </c>
      <c r="E133" s="178"/>
      <c r="F133" s="178"/>
      <c r="G133" s="180" t="s">
        <v>3</v>
      </c>
      <c r="H133" s="201"/>
      <c r="I133" s="202"/>
      <c r="J133" s="203">
        <f>+K133+L133</f>
        <v>28800</v>
      </c>
      <c r="K133" s="204">
        <f t="shared" si="34"/>
        <v>28800</v>
      </c>
      <c r="L133" s="204">
        <f t="shared" si="34"/>
        <v>0</v>
      </c>
      <c r="M133" s="204">
        <f t="shared" si="34"/>
        <v>0</v>
      </c>
      <c r="N133" s="30">
        <f>SUM(O133:W133)</f>
        <v>0</v>
      </c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32"/>
      <c r="Z133" s="62"/>
      <c r="AA133" s="62"/>
      <c r="AB133" s="62"/>
      <c r="AC133" s="62"/>
      <c r="AD133" s="62"/>
      <c r="AE133" s="62"/>
      <c r="AF133" s="62"/>
      <c r="AG133" s="62"/>
      <c r="AH133" s="62"/>
      <c r="AI133" s="62"/>
      <c r="AJ133" s="62"/>
      <c r="AK133" s="32">
        <f>Y133+N133</f>
        <v>0</v>
      </c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197"/>
    </row>
    <row r="134" spans="1:59" s="198" customFormat="1" ht="19.5" x14ac:dyDescent="0.3">
      <c r="A134" s="155" t="str">
        <f>IF(J134=0,"","п")</f>
        <v>п</v>
      </c>
      <c r="B134" s="156" t="s">
        <v>173</v>
      </c>
      <c r="C134" s="28"/>
      <c r="D134" s="178" t="s">
        <v>25</v>
      </c>
      <c r="E134" s="178"/>
      <c r="F134" s="178"/>
      <c r="G134" s="180" t="s">
        <v>3</v>
      </c>
      <c r="H134" s="258"/>
      <c r="I134" s="259"/>
      <c r="J134" s="260">
        <f>+K134+L134</f>
        <v>28800</v>
      </c>
      <c r="K134" s="261">
        <f>SUM(K135:K135)</f>
        <v>28800</v>
      </c>
      <c r="L134" s="261">
        <f>SUM(L135:L135)</f>
        <v>0</v>
      </c>
      <c r="M134" s="261">
        <f>SUM(M135:M135)</f>
        <v>0</v>
      </c>
      <c r="N134" s="30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32"/>
      <c r="Z134" s="62"/>
      <c r="AA134" s="62"/>
      <c r="AB134" s="62"/>
      <c r="AC134" s="62"/>
      <c r="AD134" s="62"/>
      <c r="AE134" s="62"/>
      <c r="AF134" s="62"/>
      <c r="AG134" s="62"/>
      <c r="AH134" s="62"/>
      <c r="AI134" s="62"/>
      <c r="AJ134" s="62"/>
      <c r="AK134" s="32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197"/>
    </row>
    <row r="135" spans="1:59" s="196" customFormat="1" ht="38.25" thickBot="1" x14ac:dyDescent="0.35">
      <c r="A135" s="155" t="str">
        <f>IF(J135=0,"","п")</f>
        <v>п</v>
      </c>
      <c r="B135" s="156" t="s">
        <v>173</v>
      </c>
      <c r="C135" s="102"/>
      <c r="D135" s="262" t="s">
        <v>50</v>
      </c>
      <c r="E135" s="254" t="s">
        <v>51</v>
      </c>
      <c r="F135" s="254" t="s">
        <v>155</v>
      </c>
      <c r="G135" s="255" t="s">
        <v>262</v>
      </c>
      <c r="H135" s="263"/>
      <c r="I135" s="256"/>
      <c r="J135" s="257">
        <f>+K135+L135</f>
        <v>28800</v>
      </c>
      <c r="K135" s="257">
        <v>28800</v>
      </c>
      <c r="L135" s="257"/>
      <c r="M135" s="257"/>
      <c r="N135" s="30">
        <f>SUM(O135:W135)</f>
        <v>0</v>
      </c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2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2">
        <f>Y135+N135</f>
        <v>0</v>
      </c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  <c r="BF135" s="33"/>
      <c r="BG135" s="197"/>
    </row>
    <row r="136" spans="1:59" s="198" customFormat="1" ht="62.25" customHeight="1" x14ac:dyDescent="0.3">
      <c r="A136" s="155" t="str">
        <f t="shared" si="24"/>
        <v>п</v>
      </c>
      <c r="B136" s="156"/>
      <c r="C136" s="28"/>
      <c r="D136" s="235"/>
      <c r="E136" s="172"/>
      <c r="F136" s="235"/>
      <c r="G136" s="172"/>
      <c r="H136" s="173" t="s">
        <v>252</v>
      </c>
      <c r="I136" s="174" t="s">
        <v>253</v>
      </c>
      <c r="J136" s="175">
        <f t="shared" si="22"/>
        <v>15698</v>
      </c>
      <c r="K136" s="176">
        <f t="shared" ref="K136:M137" si="35">+K137</f>
        <v>15698</v>
      </c>
      <c r="L136" s="176">
        <f t="shared" si="35"/>
        <v>0</v>
      </c>
      <c r="M136" s="176">
        <f t="shared" si="35"/>
        <v>0</v>
      </c>
      <c r="N136" s="30">
        <f>SUM(O136:W136)</f>
        <v>0</v>
      </c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2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2">
        <f>Y136+N136</f>
        <v>0</v>
      </c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197"/>
    </row>
    <row r="137" spans="1:59" s="198" customFormat="1" ht="39" x14ac:dyDescent="0.3">
      <c r="A137" s="155" t="str">
        <f t="shared" si="24"/>
        <v>п</v>
      </c>
      <c r="B137" s="156" t="s">
        <v>13</v>
      </c>
      <c r="C137" s="28"/>
      <c r="D137" s="224" t="s">
        <v>160</v>
      </c>
      <c r="E137" s="199"/>
      <c r="F137" s="199"/>
      <c r="G137" s="200" t="s">
        <v>281</v>
      </c>
      <c r="H137" s="201"/>
      <c r="I137" s="202"/>
      <c r="J137" s="203">
        <f t="shared" si="22"/>
        <v>15698</v>
      </c>
      <c r="K137" s="204">
        <f t="shared" si="35"/>
        <v>15698</v>
      </c>
      <c r="L137" s="204">
        <f t="shared" si="35"/>
        <v>0</v>
      </c>
      <c r="M137" s="204">
        <f t="shared" si="35"/>
        <v>0</v>
      </c>
      <c r="N137" s="30">
        <f>SUM(O137:W137)</f>
        <v>0</v>
      </c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32"/>
      <c r="Z137" s="62"/>
      <c r="AA137" s="62"/>
      <c r="AB137" s="62"/>
      <c r="AC137" s="62"/>
      <c r="AD137" s="62"/>
      <c r="AE137" s="62"/>
      <c r="AF137" s="62"/>
      <c r="AG137" s="62"/>
      <c r="AH137" s="62"/>
      <c r="AI137" s="62"/>
      <c r="AJ137" s="62"/>
      <c r="AK137" s="32">
        <f>Y137+N137</f>
        <v>0</v>
      </c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197"/>
    </row>
    <row r="138" spans="1:59" s="198" customFormat="1" ht="39" x14ac:dyDescent="0.3">
      <c r="A138" s="155" t="str">
        <f t="shared" si="24"/>
        <v>п</v>
      </c>
      <c r="B138" s="156" t="s">
        <v>13</v>
      </c>
      <c r="C138" s="28"/>
      <c r="D138" s="224" t="s">
        <v>161</v>
      </c>
      <c r="E138" s="199"/>
      <c r="F138" s="199"/>
      <c r="G138" s="200" t="s">
        <v>281</v>
      </c>
      <c r="H138" s="258"/>
      <c r="I138" s="259"/>
      <c r="J138" s="260">
        <f t="shared" si="22"/>
        <v>15698</v>
      </c>
      <c r="K138" s="261">
        <f>SUM(K139:K139)</f>
        <v>15698</v>
      </c>
      <c r="L138" s="261">
        <f>SUM(L139:L139)</f>
        <v>0</v>
      </c>
      <c r="M138" s="261">
        <f>SUM(M139:M139)</f>
        <v>0</v>
      </c>
      <c r="N138" s="30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32"/>
      <c r="Z138" s="62"/>
      <c r="AA138" s="62"/>
      <c r="AB138" s="62"/>
      <c r="AC138" s="62"/>
      <c r="AD138" s="62"/>
      <c r="AE138" s="62"/>
      <c r="AF138" s="62"/>
      <c r="AG138" s="62"/>
      <c r="AH138" s="62"/>
      <c r="AI138" s="62"/>
      <c r="AJ138" s="62"/>
      <c r="AK138" s="32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197"/>
    </row>
    <row r="139" spans="1:59" s="196" customFormat="1" ht="29.25" customHeight="1" thickBot="1" x14ac:dyDescent="0.35">
      <c r="A139" s="155" t="str">
        <f t="shared" si="24"/>
        <v>п</v>
      </c>
      <c r="B139" s="156" t="s">
        <v>13</v>
      </c>
      <c r="C139" s="28"/>
      <c r="D139" s="211" t="s">
        <v>192</v>
      </c>
      <c r="E139" s="186" t="s">
        <v>191</v>
      </c>
      <c r="F139" s="187" t="s">
        <v>24</v>
      </c>
      <c r="G139" s="188" t="s">
        <v>193</v>
      </c>
      <c r="H139" s="228"/>
      <c r="I139" s="229"/>
      <c r="J139" s="230">
        <f t="shared" si="22"/>
        <v>15698</v>
      </c>
      <c r="K139" s="231">
        <v>15698</v>
      </c>
      <c r="L139" s="232"/>
      <c r="M139" s="232"/>
      <c r="N139" s="30">
        <f>SUM(O139:W139)</f>
        <v>0</v>
      </c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2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2">
        <f>Y139+N139</f>
        <v>0</v>
      </c>
      <c r="AL139" s="33"/>
      <c r="AM139" s="33"/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  <c r="BF139" s="33"/>
      <c r="BG139" s="197"/>
    </row>
    <row r="140" spans="1:59" s="33" customFormat="1" ht="75" x14ac:dyDescent="0.25">
      <c r="A140" s="27" t="str">
        <f t="shared" si="24"/>
        <v>п</v>
      </c>
      <c r="B140" s="28"/>
      <c r="C140" s="28"/>
      <c r="D140" s="171"/>
      <c r="E140" s="170"/>
      <c r="F140" s="171"/>
      <c r="G140" s="172"/>
      <c r="H140" s="172" t="s">
        <v>323</v>
      </c>
      <c r="I140" s="174" t="s">
        <v>332</v>
      </c>
      <c r="J140" s="176">
        <f t="shared" si="22"/>
        <v>120000</v>
      </c>
      <c r="K140" s="176">
        <f>+K141</f>
        <v>0</v>
      </c>
      <c r="L140" s="176">
        <f>+L141</f>
        <v>120000</v>
      </c>
      <c r="M140" s="176">
        <f>+M141</f>
        <v>0</v>
      </c>
      <c r="N140" s="30">
        <f>SUM(O140:W140)</f>
        <v>0</v>
      </c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2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2">
        <f>Y140+N140</f>
        <v>0</v>
      </c>
      <c r="BG140" s="106"/>
    </row>
    <row r="141" spans="1:59" s="44" customFormat="1" ht="58.5" x14ac:dyDescent="0.25">
      <c r="A141" s="27" t="str">
        <f t="shared" si="24"/>
        <v>п</v>
      </c>
      <c r="B141" s="28" t="s">
        <v>176</v>
      </c>
      <c r="C141" s="28"/>
      <c r="D141" s="224" t="s">
        <v>59</v>
      </c>
      <c r="E141" s="199"/>
      <c r="F141" s="199"/>
      <c r="G141" s="200" t="s">
        <v>9</v>
      </c>
      <c r="H141" s="374"/>
      <c r="I141" s="281"/>
      <c r="J141" s="283">
        <f t="shared" si="22"/>
        <v>120000</v>
      </c>
      <c r="K141" s="283">
        <f>SUM(K143)</f>
        <v>0</v>
      </c>
      <c r="L141" s="283">
        <f>SUM(L143)</f>
        <v>120000</v>
      </c>
      <c r="M141" s="283">
        <f>SUM(M143)</f>
        <v>0</v>
      </c>
      <c r="N141" s="30">
        <f>SUM(O141:W141)</f>
        <v>0</v>
      </c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32"/>
      <c r="Z141" s="62"/>
      <c r="AA141" s="62"/>
      <c r="AB141" s="62"/>
      <c r="AC141" s="62"/>
      <c r="AD141" s="62"/>
      <c r="AE141" s="62"/>
      <c r="AF141" s="62"/>
      <c r="AG141" s="62"/>
      <c r="AH141" s="62"/>
      <c r="AI141" s="62"/>
      <c r="AJ141" s="62"/>
      <c r="AK141" s="32">
        <f>Y141+N141</f>
        <v>0</v>
      </c>
      <c r="BG141" s="106"/>
    </row>
    <row r="142" spans="1:59" s="44" customFormat="1" ht="58.5" x14ac:dyDescent="0.25">
      <c r="A142" s="27" t="str">
        <f t="shared" si="24"/>
        <v>п</v>
      </c>
      <c r="B142" s="28" t="s">
        <v>176</v>
      </c>
      <c r="C142" s="28"/>
      <c r="D142" s="224" t="s">
        <v>60</v>
      </c>
      <c r="E142" s="199"/>
      <c r="F142" s="199"/>
      <c r="G142" s="200" t="s">
        <v>9</v>
      </c>
      <c r="H142" s="249"/>
      <c r="I142" s="504"/>
      <c r="J142" s="505">
        <f t="shared" si="22"/>
        <v>120000</v>
      </c>
      <c r="K142" s="505">
        <f>+K143</f>
        <v>0</v>
      </c>
      <c r="L142" s="505">
        <f>+L143</f>
        <v>120000</v>
      </c>
      <c r="M142" s="505">
        <f>+M143</f>
        <v>0</v>
      </c>
      <c r="N142" s="30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32"/>
      <c r="Z142" s="62"/>
      <c r="AA142" s="62"/>
      <c r="AB142" s="62"/>
      <c r="AC142" s="62"/>
      <c r="AD142" s="62"/>
      <c r="AE142" s="62"/>
      <c r="AF142" s="62"/>
      <c r="AG142" s="62"/>
      <c r="AH142" s="62"/>
      <c r="AI142" s="62"/>
      <c r="AJ142" s="62"/>
      <c r="AK142" s="32"/>
      <c r="BG142" s="106"/>
    </row>
    <row r="143" spans="1:59" s="196" customFormat="1" ht="33" customHeight="1" thickBot="1" x14ac:dyDescent="0.35">
      <c r="A143" s="155" t="str">
        <f t="shared" ref="A143" si="36">IF(J143=0,"","п")</f>
        <v>п</v>
      </c>
      <c r="B143" s="156" t="s">
        <v>176</v>
      </c>
      <c r="C143" s="28"/>
      <c r="D143" s="187">
        <v>1218340</v>
      </c>
      <c r="E143" s="215">
        <v>8340</v>
      </c>
      <c r="F143" s="187" t="s">
        <v>197</v>
      </c>
      <c r="G143" s="188" t="s">
        <v>196</v>
      </c>
      <c r="H143" s="189"/>
      <c r="I143" s="190"/>
      <c r="J143" s="191">
        <f t="shared" si="22"/>
        <v>120000</v>
      </c>
      <c r="K143" s="192"/>
      <c r="L143" s="192">
        <v>120000</v>
      </c>
      <c r="M143" s="192"/>
      <c r="N143" s="30">
        <f>SUM(O143:W143)</f>
        <v>0</v>
      </c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2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2">
        <f>Y143+N143</f>
        <v>0</v>
      </c>
      <c r="AL143" s="33"/>
      <c r="AM143" s="33"/>
      <c r="AN143" s="33"/>
      <c r="AO143" s="33"/>
      <c r="AP143" s="33"/>
      <c r="AQ143" s="33"/>
      <c r="AR143" s="33"/>
      <c r="AS143" s="33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  <c r="BF143" s="33"/>
      <c r="BG143" s="197"/>
    </row>
    <row r="144" spans="1:59" s="33" customFormat="1" ht="130.5" hidden="1" customHeight="1" x14ac:dyDescent="0.3">
      <c r="A144" s="27" t="str">
        <f t="shared" si="24"/>
        <v/>
      </c>
      <c r="B144" s="28"/>
      <c r="C144" s="28"/>
      <c r="D144" s="171"/>
      <c r="E144" s="170"/>
      <c r="F144" s="171"/>
      <c r="G144" s="172"/>
      <c r="H144" s="172" t="s">
        <v>23</v>
      </c>
      <c r="I144" s="174" t="s">
        <v>222</v>
      </c>
      <c r="J144" s="176">
        <f>+K144+L144</f>
        <v>0</v>
      </c>
      <c r="K144" s="176">
        <f>+K145</f>
        <v>0</v>
      </c>
      <c r="L144" s="509"/>
      <c r="M144" s="509"/>
      <c r="N144" s="30">
        <f>SUM(O144:W144)</f>
        <v>0</v>
      </c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2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2">
        <f>Y144+N144</f>
        <v>0</v>
      </c>
      <c r="BG144" s="106"/>
    </row>
    <row r="145" spans="1:59" s="44" customFormat="1" ht="20.25" hidden="1" thickBot="1" x14ac:dyDescent="0.3">
      <c r="A145" s="27" t="str">
        <f t="shared" si="24"/>
        <v/>
      </c>
      <c r="B145" s="28" t="s">
        <v>173</v>
      </c>
      <c r="C145" s="28"/>
      <c r="D145" s="178" t="s">
        <v>26</v>
      </c>
      <c r="E145" s="178"/>
      <c r="F145" s="178"/>
      <c r="G145" s="180" t="s">
        <v>3</v>
      </c>
      <c r="H145" s="374"/>
      <c r="I145" s="119"/>
      <c r="J145" s="46">
        <f>+K145+L145</f>
        <v>0</v>
      </c>
      <c r="K145" s="59">
        <f>SUM(K147)</f>
        <v>0</v>
      </c>
      <c r="L145" s="65"/>
      <c r="M145" s="65"/>
      <c r="N145" s="30">
        <f>SUM(O145:W145)</f>
        <v>0</v>
      </c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32"/>
      <c r="Z145" s="62"/>
      <c r="AA145" s="62"/>
      <c r="AB145" s="62"/>
      <c r="AC145" s="62"/>
      <c r="AD145" s="62"/>
      <c r="AE145" s="62"/>
      <c r="AF145" s="62"/>
      <c r="AG145" s="62"/>
      <c r="AH145" s="62"/>
      <c r="AI145" s="62"/>
      <c r="AJ145" s="62"/>
      <c r="AK145" s="32">
        <f>Y145+N145</f>
        <v>0</v>
      </c>
      <c r="BG145" s="106"/>
    </row>
    <row r="146" spans="1:59" s="44" customFormat="1" ht="20.25" hidden="1" thickBot="1" x14ac:dyDescent="0.3">
      <c r="A146" s="27" t="str">
        <f t="shared" si="24"/>
        <v/>
      </c>
      <c r="B146" s="28" t="s">
        <v>173</v>
      </c>
      <c r="C146" s="28"/>
      <c r="D146" s="178" t="s">
        <v>25</v>
      </c>
      <c r="E146" s="178"/>
      <c r="F146" s="178"/>
      <c r="G146" s="180" t="s">
        <v>3</v>
      </c>
      <c r="H146" s="249"/>
      <c r="I146" s="120"/>
      <c r="J146" s="142">
        <f>+K146+L146</f>
        <v>0</v>
      </c>
      <c r="K146" s="92">
        <f>+K147</f>
        <v>0</v>
      </c>
      <c r="L146" s="93"/>
      <c r="M146" s="93"/>
      <c r="N146" s="30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32"/>
      <c r="Z146" s="62"/>
      <c r="AA146" s="62"/>
      <c r="AB146" s="62"/>
      <c r="AC146" s="62"/>
      <c r="AD146" s="62"/>
      <c r="AE146" s="62"/>
      <c r="AF146" s="62"/>
      <c r="AG146" s="62"/>
      <c r="AH146" s="62"/>
      <c r="AI146" s="62"/>
      <c r="AJ146" s="62"/>
      <c r="AK146" s="32"/>
      <c r="BG146" s="106"/>
    </row>
    <row r="147" spans="1:59" s="33" customFormat="1" ht="57" hidden="1" thickBot="1" x14ac:dyDescent="0.3">
      <c r="A147" s="27" t="str">
        <f t="shared" si="24"/>
        <v/>
      </c>
      <c r="B147" s="28" t="s">
        <v>173</v>
      </c>
      <c r="C147" s="102"/>
      <c r="D147" s="211" t="s">
        <v>95</v>
      </c>
      <c r="E147" s="186">
        <v>9800</v>
      </c>
      <c r="F147" s="187" t="s">
        <v>151</v>
      </c>
      <c r="G147" s="188" t="s">
        <v>97</v>
      </c>
      <c r="H147" s="215"/>
      <c r="I147" s="110"/>
      <c r="J147" s="43">
        <f>+K147+L147</f>
        <v>0</v>
      </c>
      <c r="K147" s="43"/>
      <c r="L147" s="43"/>
      <c r="M147" s="43"/>
      <c r="N147" s="30">
        <f>SUM(O147:W147)</f>
        <v>0</v>
      </c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2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2">
        <f>Y147+N147</f>
        <v>0</v>
      </c>
      <c r="BG147" s="106"/>
    </row>
    <row r="148" spans="1:59" s="196" customFormat="1" ht="60" hidden="1" customHeight="1" x14ac:dyDescent="0.35">
      <c r="A148" s="155" t="str">
        <f t="shared" si="24"/>
        <v/>
      </c>
      <c r="B148" s="156"/>
      <c r="C148" s="156"/>
      <c r="D148" s="171"/>
      <c r="E148" s="170"/>
      <c r="F148" s="171"/>
      <c r="G148" s="172"/>
      <c r="H148" s="172" t="s">
        <v>172</v>
      </c>
      <c r="I148" s="174" t="s">
        <v>285</v>
      </c>
      <c r="J148" s="176"/>
      <c r="K148" s="176"/>
      <c r="L148" s="176"/>
      <c r="M148" s="176"/>
      <c r="N148" s="383">
        <f>SUM(O148:W148)</f>
        <v>0</v>
      </c>
      <c r="O148" s="434"/>
      <c r="P148" s="434"/>
      <c r="Q148" s="434"/>
      <c r="R148" s="434"/>
      <c r="S148" s="434"/>
      <c r="T148" s="434"/>
      <c r="U148" s="434"/>
      <c r="V148" s="434"/>
      <c r="W148" s="434"/>
      <c r="X148" s="434"/>
      <c r="Y148" s="384"/>
      <c r="Z148" s="434"/>
      <c r="AA148" s="434"/>
      <c r="AB148" s="434"/>
      <c r="AC148" s="434"/>
      <c r="AD148" s="434"/>
      <c r="AE148" s="434"/>
      <c r="AF148" s="434"/>
      <c r="AG148" s="434"/>
      <c r="AH148" s="434"/>
      <c r="AI148" s="434"/>
      <c r="AJ148" s="434"/>
      <c r="AK148" s="384">
        <f>Y148+N148</f>
        <v>0</v>
      </c>
      <c r="BG148" s="197"/>
    </row>
    <row r="149" spans="1:59" s="196" customFormat="1" ht="51.75" hidden="1" customHeight="1" x14ac:dyDescent="0.35">
      <c r="A149" s="155" t="str">
        <f t="shared" ref="A149:A151" si="37">IF(J149=0,"","п")</f>
        <v/>
      </c>
      <c r="B149" s="156" t="s">
        <v>173</v>
      </c>
      <c r="C149" s="156"/>
      <c r="D149" s="178" t="s">
        <v>26</v>
      </c>
      <c r="E149" s="179"/>
      <c r="F149" s="179"/>
      <c r="G149" s="180" t="s">
        <v>3</v>
      </c>
      <c r="H149" s="279"/>
      <c r="I149" s="281"/>
      <c r="J149" s="283"/>
      <c r="K149" s="283"/>
      <c r="L149" s="283"/>
      <c r="M149" s="283"/>
      <c r="N149" s="383"/>
      <c r="O149" s="434"/>
      <c r="P149" s="434"/>
      <c r="Q149" s="434"/>
      <c r="R149" s="434"/>
      <c r="S149" s="434"/>
      <c r="T149" s="434"/>
      <c r="U149" s="434"/>
      <c r="V149" s="434"/>
      <c r="W149" s="434"/>
      <c r="X149" s="434"/>
      <c r="Y149" s="384"/>
      <c r="Z149" s="434"/>
      <c r="AA149" s="434"/>
      <c r="AB149" s="434"/>
      <c r="AC149" s="434"/>
      <c r="AD149" s="434"/>
      <c r="AE149" s="434"/>
      <c r="AF149" s="434"/>
      <c r="AG149" s="434"/>
      <c r="AH149" s="434"/>
      <c r="AI149" s="434"/>
      <c r="AJ149" s="434"/>
      <c r="AK149" s="384"/>
      <c r="BG149" s="197"/>
    </row>
    <row r="150" spans="1:59" s="196" customFormat="1" ht="45.75" hidden="1" customHeight="1" x14ac:dyDescent="0.35">
      <c r="A150" s="155" t="str">
        <f t="shared" si="37"/>
        <v/>
      </c>
      <c r="B150" s="156" t="s">
        <v>173</v>
      </c>
      <c r="C150" s="156"/>
      <c r="D150" s="178" t="s">
        <v>25</v>
      </c>
      <c r="E150" s="179"/>
      <c r="F150" s="179"/>
      <c r="G150" s="180" t="s">
        <v>3</v>
      </c>
      <c r="H150" s="279"/>
      <c r="I150" s="281"/>
      <c r="J150" s="283"/>
      <c r="K150" s="283"/>
      <c r="L150" s="283"/>
      <c r="M150" s="283"/>
      <c r="N150" s="383"/>
      <c r="O150" s="434"/>
      <c r="P150" s="434"/>
      <c r="Q150" s="434"/>
      <c r="R150" s="434"/>
      <c r="S150" s="434"/>
      <c r="T150" s="434"/>
      <c r="U150" s="434"/>
      <c r="V150" s="434"/>
      <c r="W150" s="434"/>
      <c r="X150" s="434"/>
      <c r="Y150" s="384"/>
      <c r="Z150" s="434"/>
      <c r="AA150" s="434"/>
      <c r="AB150" s="434"/>
      <c r="AC150" s="434"/>
      <c r="AD150" s="434"/>
      <c r="AE150" s="434"/>
      <c r="AF150" s="434"/>
      <c r="AG150" s="434"/>
      <c r="AH150" s="434"/>
      <c r="AI150" s="434"/>
      <c r="AJ150" s="434"/>
      <c r="AK150" s="384"/>
      <c r="BG150" s="197"/>
    </row>
    <row r="151" spans="1:59" s="196" customFormat="1" ht="42.75" hidden="1" customHeight="1" x14ac:dyDescent="0.35">
      <c r="A151" s="155" t="str">
        <f t="shared" si="37"/>
        <v/>
      </c>
      <c r="B151" s="156" t="s">
        <v>173</v>
      </c>
      <c r="C151" s="156"/>
      <c r="D151" s="211" t="s">
        <v>181</v>
      </c>
      <c r="E151" s="186" t="s">
        <v>182</v>
      </c>
      <c r="F151" s="187" t="s">
        <v>154</v>
      </c>
      <c r="G151" s="188" t="s">
        <v>83</v>
      </c>
      <c r="H151" s="279"/>
      <c r="I151" s="281"/>
      <c r="J151" s="267"/>
      <c r="K151" s="267"/>
      <c r="L151" s="267"/>
      <c r="M151" s="283"/>
      <c r="N151" s="383"/>
      <c r="O151" s="434"/>
      <c r="P151" s="434"/>
      <c r="Q151" s="434"/>
      <c r="R151" s="434"/>
      <c r="S151" s="434"/>
      <c r="T151" s="434"/>
      <c r="U151" s="434"/>
      <c r="V151" s="434"/>
      <c r="W151" s="434"/>
      <c r="X151" s="434"/>
      <c r="Y151" s="384"/>
      <c r="Z151" s="434"/>
      <c r="AA151" s="434"/>
      <c r="AB151" s="434"/>
      <c r="AC151" s="434"/>
      <c r="AD151" s="434"/>
      <c r="AE151" s="434"/>
      <c r="AF151" s="434"/>
      <c r="AG151" s="434"/>
      <c r="AH151" s="434"/>
      <c r="AI151" s="434"/>
      <c r="AJ151" s="434"/>
      <c r="AK151" s="384"/>
      <c r="BG151" s="197"/>
    </row>
    <row r="152" spans="1:59" s="44" customFormat="1" ht="59.25" hidden="1" thickBot="1" x14ac:dyDescent="0.3">
      <c r="A152" s="27" t="str">
        <f t="shared" si="24"/>
        <v/>
      </c>
      <c r="B152" s="28" t="s">
        <v>176</v>
      </c>
      <c r="C152" s="28"/>
      <c r="D152" s="224" t="s">
        <v>59</v>
      </c>
      <c r="E152" s="199"/>
      <c r="F152" s="199"/>
      <c r="G152" s="200" t="s">
        <v>9</v>
      </c>
      <c r="H152" s="374"/>
      <c r="I152" s="119"/>
      <c r="J152" s="283"/>
      <c r="K152" s="283"/>
      <c r="L152" s="506"/>
      <c r="M152" s="506"/>
      <c r="N152" s="30">
        <f>N153</f>
        <v>0</v>
      </c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32"/>
      <c r="Z152" s="62"/>
      <c r="AA152" s="62"/>
      <c r="AB152" s="62"/>
      <c r="AC152" s="62"/>
      <c r="AD152" s="62"/>
      <c r="AE152" s="62"/>
      <c r="AF152" s="62"/>
      <c r="AG152" s="62"/>
      <c r="AH152" s="62"/>
      <c r="AI152" s="62"/>
      <c r="AJ152" s="62"/>
      <c r="AK152" s="32">
        <f>Y152+N152</f>
        <v>0</v>
      </c>
      <c r="BG152" s="106"/>
    </row>
    <row r="153" spans="1:59" s="44" customFormat="1" ht="59.25" hidden="1" thickBot="1" x14ac:dyDescent="0.3">
      <c r="A153" s="27" t="str">
        <f t="shared" si="24"/>
        <v/>
      </c>
      <c r="B153" s="28" t="s">
        <v>176</v>
      </c>
      <c r="C153" s="28"/>
      <c r="D153" s="224" t="s">
        <v>60</v>
      </c>
      <c r="E153" s="199"/>
      <c r="F153" s="199"/>
      <c r="G153" s="200" t="s">
        <v>9</v>
      </c>
      <c r="H153" s="249"/>
      <c r="I153" s="120"/>
      <c r="J153" s="505"/>
      <c r="K153" s="505"/>
      <c r="L153" s="261"/>
      <c r="M153" s="261"/>
      <c r="N153" s="30">
        <f>N154</f>
        <v>0</v>
      </c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32"/>
      <c r="Z153" s="62"/>
      <c r="AA153" s="62"/>
      <c r="AB153" s="62"/>
      <c r="AC153" s="62"/>
      <c r="AD153" s="62"/>
      <c r="AE153" s="62"/>
      <c r="AF153" s="62"/>
      <c r="AG153" s="62"/>
      <c r="AH153" s="62"/>
      <c r="AI153" s="62"/>
      <c r="AJ153" s="62"/>
      <c r="AK153" s="32"/>
      <c r="BG153" s="106"/>
    </row>
    <row r="154" spans="1:59" s="33" customFormat="1" ht="26.25" hidden="1" customHeight="1" x14ac:dyDescent="0.3">
      <c r="A154" s="27" t="str">
        <f t="shared" si="24"/>
        <v/>
      </c>
      <c r="B154" s="28" t="s">
        <v>176</v>
      </c>
      <c r="C154" s="28"/>
      <c r="D154" s="369">
        <v>1217321</v>
      </c>
      <c r="E154" s="233">
        <v>7321</v>
      </c>
      <c r="F154" s="210" t="s">
        <v>149</v>
      </c>
      <c r="G154" s="443" t="s">
        <v>180</v>
      </c>
      <c r="H154" s="233"/>
      <c r="I154" s="111"/>
      <c r="J154" s="41">
        <f t="shared" ref="J154:J181" si="38">+K154+L154</f>
        <v>0</v>
      </c>
      <c r="K154" s="41"/>
      <c r="L154" s="41"/>
      <c r="M154" s="41"/>
      <c r="N154" s="30">
        <f>SUM(O154:W154)</f>
        <v>0</v>
      </c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2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2">
        <f>Y154+N154</f>
        <v>0</v>
      </c>
      <c r="BG154" s="106"/>
    </row>
    <row r="155" spans="1:59" s="196" customFormat="1" ht="41.25" hidden="1" customHeight="1" x14ac:dyDescent="0.35">
      <c r="A155" s="155" t="str">
        <f t="shared" si="24"/>
        <v/>
      </c>
      <c r="B155" s="156" t="s">
        <v>176</v>
      </c>
      <c r="C155" s="101"/>
      <c r="D155" s="211" t="s">
        <v>321</v>
      </c>
      <c r="E155" s="186">
        <v>6017</v>
      </c>
      <c r="F155" s="187" t="s">
        <v>146</v>
      </c>
      <c r="G155" s="188" t="s">
        <v>322</v>
      </c>
      <c r="H155" s="264"/>
      <c r="I155" s="265"/>
      <c r="J155" s="266"/>
      <c r="K155" s="267"/>
      <c r="L155" s="267"/>
      <c r="M155" s="267"/>
      <c r="N155" s="66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9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9"/>
      <c r="AL155" s="33"/>
      <c r="AM155" s="33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  <c r="BF155" s="33"/>
      <c r="BG155" s="197"/>
    </row>
    <row r="156" spans="1:59" s="33" customFormat="1" ht="38.25" hidden="1" thickBot="1" x14ac:dyDescent="0.3">
      <c r="A156" s="27" t="str">
        <f>IF(J156=0,"","п")</f>
        <v/>
      </c>
      <c r="B156" s="28" t="s">
        <v>176</v>
      </c>
      <c r="C156" s="28"/>
      <c r="D156" s="211">
        <v>1217310</v>
      </c>
      <c r="E156" s="215">
        <v>7310</v>
      </c>
      <c r="F156" s="187" t="s">
        <v>149</v>
      </c>
      <c r="G156" s="214" t="s">
        <v>81</v>
      </c>
      <c r="H156" s="215"/>
      <c r="I156" s="110"/>
      <c r="J156" s="37">
        <f>+K156+L156</f>
        <v>0</v>
      </c>
      <c r="K156" s="37"/>
      <c r="L156" s="37"/>
      <c r="M156" s="37"/>
      <c r="N156" s="30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2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2"/>
      <c r="BG156" s="106"/>
    </row>
    <row r="157" spans="1:59" s="33" customFormat="1" ht="19.5" hidden="1" thickBot="1" x14ac:dyDescent="0.3">
      <c r="A157" s="27" t="str">
        <f t="shared" si="24"/>
        <v/>
      </c>
      <c r="B157" s="28" t="s">
        <v>176</v>
      </c>
      <c r="C157" s="28"/>
      <c r="D157" s="278" t="s">
        <v>134</v>
      </c>
      <c r="E157" s="274" t="s">
        <v>135</v>
      </c>
      <c r="F157" s="278" t="s">
        <v>149</v>
      </c>
      <c r="G157" s="286" t="s">
        <v>136</v>
      </c>
      <c r="H157" s="264"/>
      <c r="I157" s="122"/>
      <c r="J157" s="135">
        <f>+K157+L157</f>
        <v>0</v>
      </c>
      <c r="K157" s="48"/>
      <c r="L157" s="150"/>
      <c r="M157" s="150"/>
      <c r="N157" s="30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2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2"/>
      <c r="BG157" s="106"/>
    </row>
    <row r="158" spans="1:59" s="196" customFormat="1" ht="61.5" customHeight="1" x14ac:dyDescent="0.3">
      <c r="A158" s="155" t="str">
        <f t="shared" si="24"/>
        <v>п</v>
      </c>
      <c r="B158" s="156"/>
      <c r="C158" s="28"/>
      <c r="D158" s="171"/>
      <c r="E158" s="170"/>
      <c r="F158" s="171"/>
      <c r="G158" s="172"/>
      <c r="H158" s="173" t="s">
        <v>258</v>
      </c>
      <c r="I158" s="174" t="s">
        <v>259</v>
      </c>
      <c r="J158" s="175">
        <f t="shared" si="38"/>
        <v>27489300</v>
      </c>
      <c r="K158" s="176">
        <f>+K159+K182+K185</f>
        <v>27489300</v>
      </c>
      <c r="L158" s="177">
        <f>+L159+L182+L185</f>
        <v>0</v>
      </c>
      <c r="M158" s="177">
        <f>+M159+M182+M185</f>
        <v>0</v>
      </c>
      <c r="N158" s="30">
        <f>SUM(O158:W158)</f>
        <v>0</v>
      </c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2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2">
        <f>Y158+N158</f>
        <v>0</v>
      </c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197"/>
    </row>
    <row r="159" spans="1:59" s="198" customFormat="1" ht="58.5" x14ac:dyDescent="0.3">
      <c r="A159" s="155" t="str">
        <f t="shared" si="24"/>
        <v>п</v>
      </c>
      <c r="B159" s="156" t="s">
        <v>176</v>
      </c>
      <c r="C159" s="28"/>
      <c r="D159" s="224" t="s">
        <v>59</v>
      </c>
      <c r="E159" s="199"/>
      <c r="F159" s="199"/>
      <c r="G159" s="200" t="s">
        <v>9</v>
      </c>
      <c r="H159" s="201"/>
      <c r="I159" s="202"/>
      <c r="J159" s="203">
        <f t="shared" si="38"/>
        <v>27489300</v>
      </c>
      <c r="K159" s="204">
        <f>+K160</f>
        <v>27489300</v>
      </c>
      <c r="L159" s="204">
        <f>+L160</f>
        <v>0</v>
      </c>
      <c r="M159" s="204">
        <f>+M160</f>
        <v>0</v>
      </c>
      <c r="N159" s="30">
        <f>SUM(O159:W159)</f>
        <v>0</v>
      </c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32"/>
      <c r="Z159" s="62"/>
      <c r="AA159" s="62"/>
      <c r="AB159" s="62"/>
      <c r="AC159" s="62"/>
      <c r="AD159" s="62"/>
      <c r="AE159" s="62"/>
      <c r="AF159" s="62"/>
      <c r="AG159" s="62"/>
      <c r="AH159" s="62"/>
      <c r="AI159" s="62"/>
      <c r="AJ159" s="62"/>
      <c r="AK159" s="32">
        <f>Y159+N159</f>
        <v>0</v>
      </c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  <c r="BG159" s="197"/>
    </row>
    <row r="160" spans="1:59" s="198" customFormat="1" ht="58.5" x14ac:dyDescent="0.3">
      <c r="A160" s="155" t="str">
        <f t="shared" si="24"/>
        <v>п</v>
      </c>
      <c r="B160" s="156" t="s">
        <v>176</v>
      </c>
      <c r="C160" s="28"/>
      <c r="D160" s="224" t="s">
        <v>60</v>
      </c>
      <c r="E160" s="199"/>
      <c r="F160" s="199"/>
      <c r="G160" s="200" t="s">
        <v>9</v>
      </c>
      <c r="H160" s="201"/>
      <c r="I160" s="202"/>
      <c r="J160" s="203">
        <f t="shared" si="38"/>
        <v>27489300</v>
      </c>
      <c r="K160" s="204">
        <f>SUM(K161:K181)-K162-K166-K177</f>
        <v>27489300</v>
      </c>
      <c r="L160" s="204">
        <f>SUM(L161:L181)-L162-L166-L177</f>
        <v>0</v>
      </c>
      <c r="M160" s="204">
        <f>SUM(M161:M181)-M162-M166-M177</f>
        <v>0</v>
      </c>
      <c r="N160" s="30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32"/>
      <c r="Z160" s="62"/>
      <c r="AA160" s="62"/>
      <c r="AB160" s="62"/>
      <c r="AC160" s="62"/>
      <c r="AD160" s="62"/>
      <c r="AE160" s="62"/>
      <c r="AF160" s="62"/>
      <c r="AG160" s="62"/>
      <c r="AH160" s="62"/>
      <c r="AI160" s="62"/>
      <c r="AJ160" s="62"/>
      <c r="AK160" s="32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  <c r="BF160" s="44"/>
      <c r="BG160" s="197"/>
    </row>
    <row r="161" spans="1:59" s="196" customFormat="1" ht="41.25" customHeight="1" x14ac:dyDescent="0.3">
      <c r="A161" s="155" t="str">
        <f t="shared" si="24"/>
        <v>п</v>
      </c>
      <c r="B161" s="156" t="s">
        <v>176</v>
      </c>
      <c r="C161" s="101"/>
      <c r="D161" s="211" t="s">
        <v>129</v>
      </c>
      <c r="E161" s="186" t="s">
        <v>182</v>
      </c>
      <c r="F161" s="187" t="s">
        <v>154</v>
      </c>
      <c r="G161" s="188" t="s">
        <v>83</v>
      </c>
      <c r="H161" s="264"/>
      <c r="I161" s="265"/>
      <c r="J161" s="266">
        <f t="shared" si="38"/>
        <v>10000</v>
      </c>
      <c r="K161" s="267">
        <v>10000</v>
      </c>
      <c r="L161" s="267"/>
      <c r="M161" s="267"/>
      <c r="N161" s="66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9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9"/>
      <c r="AL161" s="33"/>
      <c r="AM161" s="33"/>
      <c r="AN161" s="33"/>
      <c r="AO161" s="33"/>
      <c r="AP161" s="33"/>
      <c r="AQ161" s="33"/>
      <c r="AR161" s="33"/>
      <c r="AS161" s="33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  <c r="BF161" s="33"/>
      <c r="BG161" s="197"/>
    </row>
    <row r="162" spans="1:59" s="86" customFormat="1" hidden="1" x14ac:dyDescent="0.3">
      <c r="A162" s="27" t="str">
        <f t="shared" si="24"/>
        <v/>
      </c>
      <c r="B162" s="28" t="s">
        <v>176</v>
      </c>
      <c r="C162" s="103"/>
      <c r="D162" s="461"/>
      <c r="E162" s="363"/>
      <c r="F162" s="288"/>
      <c r="G162" s="218" t="s">
        <v>20</v>
      </c>
      <c r="H162" s="371"/>
      <c r="I162" s="121"/>
      <c r="J162" s="134">
        <f t="shared" si="38"/>
        <v>0</v>
      </c>
      <c r="K162" s="82"/>
      <c r="L162" s="81"/>
      <c r="M162" s="48"/>
      <c r="N162" s="83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5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5"/>
      <c r="BG162" s="106"/>
    </row>
    <row r="163" spans="1:59" s="33" customFormat="1" ht="37.5" hidden="1" x14ac:dyDescent="0.25">
      <c r="A163" s="27" t="str">
        <f t="shared" si="24"/>
        <v/>
      </c>
      <c r="B163" s="28" t="s">
        <v>176</v>
      </c>
      <c r="C163" s="102"/>
      <c r="D163" s="366" t="s">
        <v>198</v>
      </c>
      <c r="E163" s="278" t="s">
        <v>199</v>
      </c>
      <c r="F163" s="278" t="s">
        <v>127</v>
      </c>
      <c r="G163" s="391" t="s">
        <v>200</v>
      </c>
      <c r="H163" s="264"/>
      <c r="I163" s="122"/>
      <c r="J163" s="135">
        <f t="shared" si="38"/>
        <v>0</v>
      </c>
      <c r="K163" s="48"/>
      <c r="L163" s="145"/>
      <c r="M163" s="145"/>
      <c r="N163" s="30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2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2"/>
      <c r="BG163" s="106"/>
    </row>
    <row r="164" spans="1:59" s="33" customFormat="1" ht="37.5" x14ac:dyDescent="0.25">
      <c r="A164" s="27" t="str">
        <f>IF(J164=0,"","п")</f>
        <v>п</v>
      </c>
      <c r="B164" s="28" t="s">
        <v>176</v>
      </c>
      <c r="C164" s="102"/>
      <c r="D164" s="366" t="s">
        <v>131</v>
      </c>
      <c r="E164" s="278" t="s">
        <v>132</v>
      </c>
      <c r="F164" s="278" t="s">
        <v>146</v>
      </c>
      <c r="G164" s="391" t="s">
        <v>133</v>
      </c>
      <c r="H164" s="264"/>
      <c r="I164" s="122"/>
      <c r="J164" s="266">
        <f>+K164+L164</f>
        <v>2000000</v>
      </c>
      <c r="K164" s="267">
        <v>2000000</v>
      </c>
      <c r="L164" s="48"/>
      <c r="M164" s="48"/>
      <c r="N164" s="30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2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2"/>
      <c r="BG164" s="106"/>
    </row>
    <row r="165" spans="1:59" s="33" customFormat="1" ht="41.25" hidden="1" customHeight="1" x14ac:dyDescent="0.25">
      <c r="A165" s="27" t="str">
        <f t="shared" si="24"/>
        <v/>
      </c>
      <c r="B165" s="156" t="s">
        <v>176</v>
      </c>
      <c r="C165" s="101"/>
      <c r="D165" s="366" t="s">
        <v>61</v>
      </c>
      <c r="E165" s="278" t="s">
        <v>62</v>
      </c>
      <c r="F165" s="278" t="s">
        <v>146</v>
      </c>
      <c r="G165" s="391" t="s">
        <v>63</v>
      </c>
      <c r="H165" s="264"/>
      <c r="I165" s="265"/>
      <c r="J165" s="266">
        <f t="shared" si="38"/>
        <v>0</v>
      </c>
      <c r="K165" s="267"/>
      <c r="L165" s="267"/>
      <c r="M165" s="267"/>
      <c r="N165" s="66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9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9"/>
      <c r="BG165" s="106"/>
    </row>
    <row r="166" spans="1:59" s="86" customFormat="1" hidden="1" x14ac:dyDescent="0.3">
      <c r="A166" s="27" t="str">
        <f t="shared" si="24"/>
        <v/>
      </c>
      <c r="B166" s="28" t="s">
        <v>176</v>
      </c>
      <c r="C166" s="103"/>
      <c r="D166" s="461"/>
      <c r="E166" s="363"/>
      <c r="F166" s="288"/>
      <c r="G166" s="218" t="s">
        <v>20</v>
      </c>
      <c r="H166" s="287"/>
      <c r="I166" s="121"/>
      <c r="J166" s="82">
        <f t="shared" si="38"/>
        <v>0</v>
      </c>
      <c r="K166" s="82"/>
      <c r="L166" s="81"/>
      <c r="M166" s="81"/>
      <c r="N166" s="83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5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5"/>
      <c r="BG166" s="106"/>
    </row>
    <row r="167" spans="1:59" s="33" customFormat="1" hidden="1" x14ac:dyDescent="0.25">
      <c r="A167" s="27" t="str">
        <f t="shared" si="24"/>
        <v/>
      </c>
      <c r="B167" s="28" t="s">
        <v>176</v>
      </c>
      <c r="C167" s="102"/>
      <c r="D167" s="366"/>
      <c r="E167" s="367"/>
      <c r="F167" s="278"/>
      <c r="G167" s="391"/>
      <c r="H167" s="274"/>
      <c r="I167" s="122"/>
      <c r="J167" s="48">
        <f t="shared" si="38"/>
        <v>0</v>
      </c>
      <c r="K167" s="48">
        <f>+K168+K169</f>
        <v>0</v>
      </c>
      <c r="L167" s="47">
        <f>+L168+L169</f>
        <v>0</v>
      </c>
      <c r="M167" s="47"/>
      <c r="N167" s="30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2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2"/>
      <c r="BG167" s="106"/>
    </row>
    <row r="168" spans="1:59" s="33" customFormat="1" ht="21.75" hidden="1" customHeight="1" x14ac:dyDescent="0.25">
      <c r="A168" s="27" t="str">
        <f t="shared" si="24"/>
        <v/>
      </c>
      <c r="B168" s="28" t="s">
        <v>176</v>
      </c>
      <c r="C168" s="28"/>
      <c r="D168" s="187"/>
      <c r="E168" s="215"/>
      <c r="F168" s="187"/>
      <c r="G168" s="188"/>
      <c r="H168" s="215"/>
      <c r="I168" s="110"/>
      <c r="J168" s="37">
        <f t="shared" si="38"/>
        <v>0</v>
      </c>
      <c r="K168" s="37"/>
      <c r="L168" s="37"/>
      <c r="M168" s="37"/>
      <c r="N168" s="30">
        <f>SUM(O168:W168)</f>
        <v>0</v>
      </c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2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2">
        <f>Y168+N168</f>
        <v>0</v>
      </c>
      <c r="BG168" s="106"/>
    </row>
    <row r="169" spans="1:59" s="33" customFormat="1" ht="35.25" hidden="1" customHeight="1" x14ac:dyDescent="0.25">
      <c r="A169" s="27" t="str">
        <f t="shared" si="24"/>
        <v/>
      </c>
      <c r="B169" s="28" t="s">
        <v>176</v>
      </c>
      <c r="C169" s="28"/>
      <c r="D169" s="187"/>
      <c r="E169" s="215"/>
      <c r="F169" s="187"/>
      <c r="G169" s="188"/>
      <c r="H169" s="215"/>
      <c r="I169" s="110"/>
      <c r="J169" s="37">
        <f t="shared" si="38"/>
        <v>0</v>
      </c>
      <c r="K169" s="37"/>
      <c r="L169" s="37"/>
      <c r="M169" s="37"/>
      <c r="N169" s="30">
        <f>SUM(O169:W169)</f>
        <v>0</v>
      </c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2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2">
        <f>Y169+N169</f>
        <v>0</v>
      </c>
      <c r="BG169" s="106"/>
    </row>
    <row r="170" spans="1:59" s="86" customFormat="1" hidden="1" x14ac:dyDescent="0.3">
      <c r="A170" s="27" t="str">
        <f t="shared" si="24"/>
        <v/>
      </c>
      <c r="B170" s="28" t="s">
        <v>176</v>
      </c>
      <c r="C170" s="103"/>
      <c r="D170" s="461"/>
      <c r="E170" s="363"/>
      <c r="F170" s="288"/>
      <c r="G170" s="218"/>
      <c r="H170" s="287"/>
      <c r="I170" s="121"/>
      <c r="J170" s="82">
        <f t="shared" si="38"/>
        <v>0</v>
      </c>
      <c r="K170" s="82"/>
      <c r="L170" s="81">
        <f>5000+10000-15000</f>
        <v>0</v>
      </c>
      <c r="M170" s="81"/>
      <c r="N170" s="83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5"/>
      <c r="Z170" s="84"/>
      <c r="AA170" s="84"/>
      <c r="AB170" s="84"/>
      <c r="AC170" s="84"/>
      <c r="AD170" s="84"/>
      <c r="AE170" s="84"/>
      <c r="AF170" s="84"/>
      <c r="AG170" s="84"/>
      <c r="AH170" s="84"/>
      <c r="AI170" s="84"/>
      <c r="AJ170" s="84"/>
      <c r="AK170" s="85"/>
      <c r="BG170" s="106"/>
    </row>
    <row r="171" spans="1:59" s="33" customFormat="1" ht="35.25" hidden="1" customHeight="1" x14ac:dyDescent="0.25">
      <c r="A171" s="27" t="str">
        <f t="shared" si="24"/>
        <v/>
      </c>
      <c r="B171" s="28" t="s">
        <v>176</v>
      </c>
      <c r="C171" s="28"/>
      <c r="D171" s="187"/>
      <c r="E171" s="215"/>
      <c r="F171" s="187"/>
      <c r="G171" s="188"/>
      <c r="H171" s="215"/>
      <c r="I171" s="110"/>
      <c r="J171" s="37">
        <f t="shared" si="38"/>
        <v>0</v>
      </c>
      <c r="K171" s="37">
        <f>+K172+K173</f>
        <v>0</v>
      </c>
      <c r="L171" s="35">
        <f>+L172+L173</f>
        <v>0</v>
      </c>
      <c r="M171" s="35"/>
      <c r="N171" s="30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2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2"/>
      <c r="BG171" s="106"/>
    </row>
    <row r="172" spans="1:59" s="33" customFormat="1" ht="18.75" hidden="1" customHeight="1" x14ac:dyDescent="0.25">
      <c r="A172" s="27" t="str">
        <f t="shared" si="24"/>
        <v/>
      </c>
      <c r="B172" s="28" t="s">
        <v>176</v>
      </c>
      <c r="C172" s="28"/>
      <c r="D172" s="187"/>
      <c r="E172" s="215"/>
      <c r="F172" s="187"/>
      <c r="G172" s="188"/>
      <c r="H172" s="215"/>
      <c r="I172" s="110"/>
      <c r="J172" s="37">
        <f t="shared" si="38"/>
        <v>0</v>
      </c>
      <c r="K172" s="37"/>
      <c r="L172" s="37"/>
      <c r="M172" s="37"/>
      <c r="N172" s="30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2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2"/>
      <c r="BG172" s="106"/>
    </row>
    <row r="173" spans="1:59" s="33" customFormat="1" ht="36" hidden="1" customHeight="1" x14ac:dyDescent="0.25">
      <c r="A173" s="27" t="str">
        <f t="shared" si="24"/>
        <v/>
      </c>
      <c r="B173" s="28" t="s">
        <v>176</v>
      </c>
      <c r="C173" s="28"/>
      <c r="D173" s="187"/>
      <c r="E173" s="215"/>
      <c r="F173" s="187"/>
      <c r="G173" s="188"/>
      <c r="H173" s="215"/>
      <c r="I173" s="110"/>
      <c r="J173" s="37">
        <f t="shared" si="38"/>
        <v>0</v>
      </c>
      <c r="K173" s="37"/>
      <c r="L173" s="37"/>
      <c r="M173" s="37"/>
      <c r="N173" s="30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2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2"/>
      <c r="BG173" s="106"/>
    </row>
    <row r="174" spans="1:59" s="33" customFormat="1" ht="21.95" hidden="1" customHeight="1" x14ac:dyDescent="0.25">
      <c r="A174" s="27" t="str">
        <f t="shared" si="24"/>
        <v/>
      </c>
      <c r="B174" s="28" t="s">
        <v>176</v>
      </c>
      <c r="C174" s="28"/>
      <c r="D174" s="187"/>
      <c r="E174" s="215"/>
      <c r="F174" s="187"/>
      <c r="G174" s="188"/>
      <c r="H174" s="215"/>
      <c r="I174" s="110"/>
      <c r="J174" s="37">
        <f t="shared" si="38"/>
        <v>0</v>
      </c>
      <c r="K174" s="37"/>
      <c r="L174" s="37"/>
      <c r="M174" s="37"/>
      <c r="N174" s="30">
        <f>SUM(O174:W174)</f>
        <v>0</v>
      </c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2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2">
        <f>Y174+N174</f>
        <v>0</v>
      </c>
      <c r="BG174" s="106"/>
    </row>
    <row r="175" spans="1:59" s="33" customFormat="1" ht="56.25" hidden="1" x14ac:dyDescent="0.25">
      <c r="A175" s="27" t="str">
        <f t="shared" si="24"/>
        <v/>
      </c>
      <c r="B175" s="28" t="s">
        <v>176</v>
      </c>
      <c r="C175" s="28"/>
      <c r="D175" s="187" t="s">
        <v>64</v>
      </c>
      <c r="E175" s="452" t="s">
        <v>65</v>
      </c>
      <c r="F175" s="388" t="s">
        <v>146</v>
      </c>
      <c r="G175" s="188" t="s">
        <v>66</v>
      </c>
      <c r="H175" s="189"/>
      <c r="I175" s="110"/>
      <c r="J175" s="128">
        <f t="shared" si="38"/>
        <v>0</v>
      </c>
      <c r="K175" s="37">
        <f>30740-30740</f>
        <v>0</v>
      </c>
      <c r="L175" s="37"/>
      <c r="M175" s="37"/>
      <c r="N175" s="30">
        <f>SUM(O175:W175)</f>
        <v>0</v>
      </c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2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2">
        <f>Y175+N175</f>
        <v>0</v>
      </c>
      <c r="BG175" s="106"/>
    </row>
    <row r="176" spans="1:59" s="196" customFormat="1" ht="27.75" customHeight="1" thickBot="1" x14ac:dyDescent="0.35">
      <c r="A176" s="155" t="str">
        <f t="shared" si="24"/>
        <v>п</v>
      </c>
      <c r="B176" s="156" t="s">
        <v>176</v>
      </c>
      <c r="C176" s="28"/>
      <c r="D176" s="187" t="s">
        <v>67</v>
      </c>
      <c r="E176" s="215" t="s">
        <v>68</v>
      </c>
      <c r="F176" s="187" t="s">
        <v>146</v>
      </c>
      <c r="G176" s="188" t="s">
        <v>69</v>
      </c>
      <c r="H176" s="189"/>
      <c r="I176" s="190"/>
      <c r="J176" s="191">
        <f>+K176+L176</f>
        <v>25479300</v>
      </c>
      <c r="K176" s="192">
        <v>25479300</v>
      </c>
      <c r="L176" s="192"/>
      <c r="M176" s="192"/>
      <c r="N176" s="30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2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2"/>
      <c r="AL176" s="33"/>
      <c r="AM176" s="33"/>
      <c r="AN176" s="33"/>
      <c r="AO176" s="33"/>
      <c r="AP176" s="33"/>
      <c r="AQ176" s="33"/>
      <c r="AR176" s="33"/>
      <c r="AS176" s="33"/>
      <c r="AT176" s="33"/>
      <c r="AU176" s="33"/>
      <c r="AV176" s="33"/>
      <c r="AW176" s="33"/>
      <c r="AX176" s="33"/>
      <c r="AY176" s="33"/>
      <c r="AZ176" s="33"/>
      <c r="BA176" s="33"/>
      <c r="BB176" s="33"/>
      <c r="BC176" s="33"/>
      <c r="BD176" s="33"/>
      <c r="BE176" s="33"/>
      <c r="BF176" s="33"/>
      <c r="BG176" s="197"/>
    </row>
    <row r="177" spans="1:59" s="234" customFormat="1" ht="39" hidden="1" customHeight="1" x14ac:dyDescent="0.35">
      <c r="A177" s="155" t="str">
        <f t="shared" ref="A177" si="39">IF(J177=0,"","п")</f>
        <v/>
      </c>
      <c r="B177" s="156" t="s">
        <v>176</v>
      </c>
      <c r="C177" s="456"/>
      <c r="D177" s="217"/>
      <c r="E177" s="219"/>
      <c r="F177" s="217"/>
      <c r="G177" s="218" t="s">
        <v>20</v>
      </c>
      <c r="H177" s="285"/>
      <c r="I177" s="220"/>
      <c r="J177" s="221">
        <f t="shared" si="38"/>
        <v>0</v>
      </c>
      <c r="K177" s="222"/>
      <c r="L177" s="292"/>
      <c r="M177" s="292"/>
      <c r="N177" s="105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  <c r="AA177" s="87"/>
      <c r="AB177" s="87"/>
      <c r="AC177" s="87"/>
      <c r="AD177" s="87"/>
      <c r="AE177" s="87"/>
      <c r="AF177" s="87"/>
      <c r="AG177" s="87"/>
      <c r="AH177" s="87"/>
      <c r="AI177" s="87"/>
      <c r="AJ177" s="87"/>
      <c r="AK177" s="87"/>
      <c r="AL177" s="86"/>
      <c r="AM177" s="86"/>
      <c r="AN177" s="86"/>
      <c r="AO177" s="86"/>
      <c r="AP177" s="86"/>
      <c r="AQ177" s="86"/>
      <c r="AR177" s="86"/>
      <c r="AS177" s="86"/>
      <c r="AT177" s="86"/>
      <c r="AU177" s="86"/>
      <c r="AV177" s="86"/>
      <c r="AW177" s="86"/>
      <c r="AX177" s="86"/>
      <c r="AY177" s="86"/>
      <c r="AZ177" s="86"/>
      <c r="BA177" s="86"/>
      <c r="BB177" s="86"/>
      <c r="BC177" s="86"/>
      <c r="BD177" s="86"/>
      <c r="BE177" s="86"/>
      <c r="BF177" s="86"/>
      <c r="BG177" s="457"/>
    </row>
    <row r="178" spans="1:59" s="196" customFormat="1" ht="39" hidden="1" customHeight="1" x14ac:dyDescent="0.35">
      <c r="A178" s="487" t="str">
        <f t="shared" ref="A178" si="40">IF(J178=0,"","п")</f>
        <v/>
      </c>
      <c r="B178" s="488" t="s">
        <v>176</v>
      </c>
      <c r="C178" s="101"/>
      <c r="D178" s="187" t="s">
        <v>318</v>
      </c>
      <c r="E178" s="215">
        <v>7130</v>
      </c>
      <c r="F178" s="187" t="s">
        <v>105</v>
      </c>
      <c r="G178" s="391" t="s">
        <v>106</v>
      </c>
      <c r="H178" s="189"/>
      <c r="I178" s="190"/>
      <c r="J178" s="191">
        <f>+K178+L178</f>
        <v>0</v>
      </c>
      <c r="K178" s="192"/>
      <c r="L178" s="267"/>
      <c r="M178" s="267"/>
      <c r="N178" s="66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33"/>
      <c r="AM178" s="33"/>
      <c r="AN178" s="33"/>
      <c r="AO178" s="33"/>
      <c r="AP178" s="33"/>
      <c r="AQ178" s="33"/>
      <c r="AR178" s="33"/>
      <c r="AS178" s="33"/>
      <c r="AT178" s="33"/>
      <c r="AU178" s="33"/>
      <c r="AV178" s="33"/>
      <c r="AW178" s="33"/>
      <c r="AX178" s="33"/>
      <c r="AY178" s="33"/>
      <c r="AZ178" s="33"/>
      <c r="BA178" s="33"/>
      <c r="BB178" s="33"/>
      <c r="BC178" s="33"/>
      <c r="BD178" s="33"/>
      <c r="BE178" s="33"/>
      <c r="BF178" s="33"/>
      <c r="BG178" s="486"/>
    </row>
    <row r="179" spans="1:59" s="196" customFormat="1" ht="38.25" hidden="1" thickBot="1" x14ac:dyDescent="0.35">
      <c r="A179" s="155" t="str">
        <f t="shared" si="24"/>
        <v/>
      </c>
      <c r="B179" s="156" t="s">
        <v>176</v>
      </c>
      <c r="C179" s="28"/>
      <c r="D179" s="187" t="s">
        <v>79</v>
      </c>
      <c r="E179" s="215" t="s">
        <v>80</v>
      </c>
      <c r="F179" s="187" t="s">
        <v>149</v>
      </c>
      <c r="G179" s="188" t="s">
        <v>81</v>
      </c>
      <c r="H179" s="189"/>
      <c r="I179" s="190"/>
      <c r="J179" s="191">
        <f t="shared" si="38"/>
        <v>0</v>
      </c>
      <c r="K179" s="192"/>
      <c r="L179" s="267"/>
      <c r="M179" s="267"/>
      <c r="N179" s="30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2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2"/>
      <c r="AL179" s="33"/>
      <c r="AM179" s="33"/>
      <c r="AN179" s="33"/>
      <c r="AO179" s="33"/>
      <c r="AP179" s="33"/>
      <c r="AQ179" s="33"/>
      <c r="AR179" s="33"/>
      <c r="AS179" s="33"/>
      <c r="AT179" s="33"/>
      <c r="AU179" s="33"/>
      <c r="AV179" s="33"/>
      <c r="AW179" s="33"/>
      <c r="AX179" s="33"/>
      <c r="AY179" s="33"/>
      <c r="AZ179" s="33"/>
      <c r="BA179" s="33"/>
      <c r="BB179" s="33"/>
      <c r="BC179" s="33"/>
      <c r="BD179" s="33"/>
      <c r="BE179" s="33"/>
      <c r="BF179" s="33"/>
      <c r="BG179" s="197"/>
    </row>
    <row r="180" spans="1:59" s="33" customFormat="1" ht="62.25" hidden="1" customHeight="1" x14ac:dyDescent="0.3">
      <c r="A180" s="27" t="str">
        <f t="shared" si="24"/>
        <v/>
      </c>
      <c r="B180" s="28" t="s">
        <v>176</v>
      </c>
      <c r="C180" s="28"/>
      <c r="D180" s="187" t="s">
        <v>194</v>
      </c>
      <c r="E180" s="215">
        <v>7461</v>
      </c>
      <c r="F180" s="187" t="s">
        <v>150</v>
      </c>
      <c r="G180" s="188" t="s">
        <v>195</v>
      </c>
      <c r="H180" s="215"/>
      <c r="I180" s="110"/>
      <c r="J180" s="37">
        <f t="shared" si="38"/>
        <v>0</v>
      </c>
      <c r="K180" s="37"/>
      <c r="L180" s="37">
        <f>50000-50000</f>
        <v>0</v>
      </c>
      <c r="M180" s="37"/>
      <c r="N180" s="30">
        <f>SUM(O180:W180)</f>
        <v>0</v>
      </c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2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2">
        <f>Y180+N180</f>
        <v>0</v>
      </c>
      <c r="AL180" s="33" t="s">
        <v>11</v>
      </c>
      <c r="BG180" s="106"/>
    </row>
    <row r="181" spans="1:59" s="196" customFormat="1" ht="19.5" hidden="1" thickBot="1" x14ac:dyDescent="0.35">
      <c r="A181" s="155" t="str">
        <f t="shared" si="24"/>
        <v/>
      </c>
      <c r="B181" s="156" t="s">
        <v>176</v>
      </c>
      <c r="C181" s="28"/>
      <c r="D181" s="187">
        <v>1218340</v>
      </c>
      <c r="E181" s="215">
        <v>8340</v>
      </c>
      <c r="F181" s="187" t="s">
        <v>197</v>
      </c>
      <c r="G181" s="188" t="s">
        <v>196</v>
      </c>
      <c r="H181" s="189"/>
      <c r="I181" s="190"/>
      <c r="J181" s="191">
        <f t="shared" si="38"/>
        <v>0</v>
      </c>
      <c r="K181" s="192"/>
      <c r="L181" s="192"/>
      <c r="M181" s="192"/>
      <c r="N181" s="30">
        <f>SUM(O181:W181)</f>
        <v>0</v>
      </c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2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2">
        <f>Y181+N181</f>
        <v>0</v>
      </c>
      <c r="AL181" s="33"/>
      <c r="AM181" s="33"/>
      <c r="AN181" s="33"/>
      <c r="AO181" s="33"/>
      <c r="AP181" s="33"/>
      <c r="AQ181" s="33"/>
      <c r="AR181" s="33"/>
      <c r="AS181" s="33"/>
      <c r="AT181" s="33"/>
      <c r="AU181" s="33"/>
      <c r="AV181" s="33"/>
      <c r="AW181" s="33"/>
      <c r="AX181" s="33"/>
      <c r="AY181" s="33"/>
      <c r="AZ181" s="33"/>
      <c r="BA181" s="33"/>
      <c r="BB181" s="33"/>
      <c r="BC181" s="33"/>
      <c r="BD181" s="33"/>
      <c r="BE181" s="33"/>
      <c r="BF181" s="33"/>
      <c r="BG181" s="197"/>
    </row>
    <row r="182" spans="1:59" s="33" customFormat="1" ht="20.25" hidden="1" thickBot="1" x14ac:dyDescent="0.3">
      <c r="A182" s="27" t="str">
        <f t="shared" si="24"/>
        <v/>
      </c>
      <c r="B182" s="28" t="s">
        <v>173</v>
      </c>
      <c r="C182" s="28"/>
      <c r="D182" s="224" t="s">
        <v>26</v>
      </c>
      <c r="E182" s="224"/>
      <c r="F182" s="224"/>
      <c r="G182" s="200" t="s">
        <v>3</v>
      </c>
      <c r="H182" s="264"/>
      <c r="I182" s="122"/>
      <c r="J182" s="130">
        <f t="shared" ref="J182:J242" si="41">+K182+L182</f>
        <v>0</v>
      </c>
      <c r="K182" s="59">
        <f>SUM(K184)</f>
        <v>0</v>
      </c>
      <c r="L182" s="63">
        <f>SUM(L184)</f>
        <v>0</v>
      </c>
      <c r="M182" s="63"/>
      <c r="N182" s="30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2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2"/>
      <c r="BG182" s="106"/>
    </row>
    <row r="183" spans="1:59" s="33" customFormat="1" ht="20.25" hidden="1" thickBot="1" x14ac:dyDescent="0.3">
      <c r="A183" s="27" t="str">
        <f t="shared" ref="A183:A248" si="42">IF(J183=0,"","п")</f>
        <v/>
      </c>
      <c r="B183" s="28" t="s">
        <v>173</v>
      </c>
      <c r="C183" s="28"/>
      <c r="D183" s="178" t="s">
        <v>25</v>
      </c>
      <c r="E183" s="178"/>
      <c r="F183" s="178"/>
      <c r="G183" s="180" t="s">
        <v>3</v>
      </c>
      <c r="H183" s="375"/>
      <c r="I183" s="140"/>
      <c r="J183" s="137">
        <f t="shared" si="41"/>
        <v>0</v>
      </c>
      <c r="K183" s="92">
        <f>+K184</f>
        <v>0</v>
      </c>
      <c r="L183" s="91">
        <f>+L184</f>
        <v>0</v>
      </c>
      <c r="M183" s="91"/>
      <c r="N183" s="30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2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2"/>
      <c r="BG183" s="106"/>
    </row>
    <row r="184" spans="1:59" s="33" customFormat="1" ht="45.75" hidden="1" customHeight="1" x14ac:dyDescent="0.3">
      <c r="A184" s="27" t="str">
        <f t="shared" si="42"/>
        <v/>
      </c>
      <c r="B184" s="28" t="s">
        <v>173</v>
      </c>
      <c r="C184" s="28"/>
      <c r="D184" s="211" t="s">
        <v>70</v>
      </c>
      <c r="E184" s="215" t="s">
        <v>71</v>
      </c>
      <c r="F184" s="187" t="s">
        <v>148</v>
      </c>
      <c r="G184" s="188" t="s">
        <v>72</v>
      </c>
      <c r="H184" s="189"/>
      <c r="I184" s="110"/>
      <c r="J184" s="128">
        <f t="shared" si="41"/>
        <v>0</v>
      </c>
      <c r="K184" s="37"/>
      <c r="L184" s="80"/>
      <c r="M184" s="80"/>
      <c r="N184" s="30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2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2"/>
      <c r="BG184" s="106"/>
    </row>
    <row r="185" spans="1:59" s="33" customFormat="1" ht="39.75" hidden="1" thickBot="1" x14ac:dyDescent="0.3">
      <c r="A185" s="27" t="str">
        <f t="shared" si="42"/>
        <v/>
      </c>
      <c r="B185" s="28" t="s">
        <v>177</v>
      </c>
      <c r="C185" s="28"/>
      <c r="D185" s="199">
        <v>3700000</v>
      </c>
      <c r="E185" s="274"/>
      <c r="F185" s="278"/>
      <c r="G185" s="200" t="s">
        <v>145</v>
      </c>
      <c r="H185" s="274"/>
      <c r="I185" s="122"/>
      <c r="J185" s="48">
        <f t="shared" si="41"/>
        <v>0</v>
      </c>
      <c r="K185" s="59">
        <f>SUM(K187)</f>
        <v>0</v>
      </c>
      <c r="L185" s="63">
        <f>SUM(L187)</f>
        <v>0</v>
      </c>
      <c r="M185" s="63"/>
      <c r="N185" s="30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2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2"/>
      <c r="BG185" s="106"/>
    </row>
    <row r="186" spans="1:59" s="33" customFormat="1" ht="39.75" hidden="1" thickBot="1" x14ac:dyDescent="0.3">
      <c r="A186" s="27" t="str">
        <f t="shared" si="42"/>
        <v/>
      </c>
      <c r="B186" s="28" t="s">
        <v>177</v>
      </c>
      <c r="C186" s="28"/>
      <c r="D186" s="247">
        <v>3710000</v>
      </c>
      <c r="E186" s="233"/>
      <c r="F186" s="210"/>
      <c r="G186" s="180" t="s">
        <v>145</v>
      </c>
      <c r="H186" s="233"/>
      <c r="I186" s="111"/>
      <c r="J186" s="41">
        <f t="shared" si="41"/>
        <v>0</v>
      </c>
      <c r="K186" s="89">
        <f>+K187</f>
        <v>0</v>
      </c>
      <c r="L186" s="88">
        <f>+L187</f>
        <v>0</v>
      </c>
      <c r="M186" s="88"/>
      <c r="N186" s="30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2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2"/>
      <c r="BG186" s="106"/>
    </row>
    <row r="187" spans="1:59" s="33" customFormat="1" ht="277.5" hidden="1" customHeight="1" thickBot="1" x14ac:dyDescent="0.3">
      <c r="A187" s="27" t="str">
        <f t="shared" si="42"/>
        <v/>
      </c>
      <c r="B187" s="28" t="s">
        <v>177</v>
      </c>
      <c r="C187" s="28"/>
      <c r="D187" s="390">
        <v>3716072</v>
      </c>
      <c r="E187" s="368">
        <v>6072</v>
      </c>
      <c r="F187" s="389" t="s">
        <v>206</v>
      </c>
      <c r="G187" s="446" t="s">
        <v>205</v>
      </c>
      <c r="H187" s="368"/>
      <c r="I187" s="123"/>
      <c r="J187" s="45">
        <f t="shared" si="41"/>
        <v>0</v>
      </c>
      <c r="K187" s="45"/>
      <c r="L187" s="109"/>
      <c r="M187" s="109"/>
      <c r="N187" s="30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2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2"/>
      <c r="BG187" s="106"/>
    </row>
    <row r="188" spans="1:59" s="33" customFormat="1" ht="93.75" x14ac:dyDescent="0.25">
      <c r="A188" s="27" t="str">
        <f t="shared" si="42"/>
        <v>п</v>
      </c>
      <c r="B188" s="156"/>
      <c r="C188" s="28"/>
      <c r="D188" s="171"/>
      <c r="E188" s="170"/>
      <c r="F188" s="171"/>
      <c r="G188" s="172"/>
      <c r="H188" s="507" t="s">
        <v>328</v>
      </c>
      <c r="I188" s="174" t="s">
        <v>329</v>
      </c>
      <c r="J188" s="175">
        <f t="shared" si="41"/>
        <v>3000000</v>
      </c>
      <c r="K188" s="176">
        <f t="shared" ref="K188:M189" si="43">+K189</f>
        <v>0</v>
      </c>
      <c r="L188" s="177">
        <f t="shared" si="43"/>
        <v>3000000</v>
      </c>
      <c r="M188" s="177">
        <f t="shared" si="43"/>
        <v>3000000</v>
      </c>
      <c r="N188" s="30">
        <f>SUM(O188:W188)</f>
        <v>0</v>
      </c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2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2">
        <f>Y188+N188</f>
        <v>0</v>
      </c>
      <c r="BG188" s="106"/>
    </row>
    <row r="189" spans="1:59" s="44" customFormat="1" ht="19.5" x14ac:dyDescent="0.25">
      <c r="A189" s="27" t="str">
        <f t="shared" si="42"/>
        <v>п</v>
      </c>
      <c r="B189" s="156" t="s">
        <v>173</v>
      </c>
      <c r="C189" s="28"/>
      <c r="D189" s="224" t="s">
        <v>26</v>
      </c>
      <c r="E189" s="199"/>
      <c r="F189" s="199"/>
      <c r="G189" s="200" t="s">
        <v>3</v>
      </c>
      <c r="H189" s="201"/>
      <c r="I189" s="202"/>
      <c r="J189" s="203">
        <f t="shared" si="41"/>
        <v>3000000</v>
      </c>
      <c r="K189" s="204">
        <f t="shared" si="43"/>
        <v>0</v>
      </c>
      <c r="L189" s="204">
        <f t="shared" si="43"/>
        <v>3000000</v>
      </c>
      <c r="M189" s="204">
        <f t="shared" si="43"/>
        <v>3000000</v>
      </c>
      <c r="N189" s="30">
        <f>SUM(O189:W189)</f>
        <v>0</v>
      </c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>
        <f>Y189+N189</f>
        <v>0</v>
      </c>
      <c r="BG189" s="106"/>
    </row>
    <row r="190" spans="1:59" s="44" customFormat="1" ht="19.5" x14ac:dyDescent="0.25">
      <c r="A190" s="27" t="str">
        <f t="shared" si="42"/>
        <v>п</v>
      </c>
      <c r="B190" s="156" t="s">
        <v>173</v>
      </c>
      <c r="C190" s="28"/>
      <c r="D190" s="178" t="s">
        <v>25</v>
      </c>
      <c r="E190" s="179"/>
      <c r="F190" s="179"/>
      <c r="G190" s="180" t="s">
        <v>3</v>
      </c>
      <c r="H190" s="181"/>
      <c r="I190" s="182"/>
      <c r="J190" s="183">
        <f t="shared" si="41"/>
        <v>3000000</v>
      </c>
      <c r="K190" s="184">
        <f>SUM(K191:K192)</f>
        <v>0</v>
      </c>
      <c r="L190" s="184">
        <f>SUM(L191:L192)</f>
        <v>3000000</v>
      </c>
      <c r="M190" s="184">
        <f>SUM(M191:M192)</f>
        <v>3000000</v>
      </c>
      <c r="N190" s="30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BG190" s="106"/>
    </row>
    <row r="191" spans="1:59" s="44" customFormat="1" ht="19.5" hidden="1" x14ac:dyDescent="0.25">
      <c r="A191" s="27" t="str">
        <f t="shared" ref="A191" si="44">IF(J191=0,"","п")</f>
        <v/>
      </c>
      <c r="B191" s="156" t="s">
        <v>173</v>
      </c>
      <c r="C191" s="28"/>
      <c r="D191" s="366" t="s">
        <v>103</v>
      </c>
      <c r="E191" s="278" t="s">
        <v>104</v>
      </c>
      <c r="F191" s="278" t="s">
        <v>105</v>
      </c>
      <c r="G191" s="391" t="s">
        <v>106</v>
      </c>
      <c r="H191" s="258"/>
      <c r="I191" s="259"/>
      <c r="J191" s="484">
        <f>+K191+L191</f>
        <v>0</v>
      </c>
      <c r="K191" s="382"/>
      <c r="L191" s="382"/>
      <c r="M191" s="382"/>
      <c r="N191" s="30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BG191" s="106"/>
    </row>
    <row r="192" spans="1:59" s="33" customFormat="1" ht="38.25" thickBot="1" x14ac:dyDescent="0.3">
      <c r="A192" s="27" t="str">
        <f>IF(J192=0,"","п")</f>
        <v>п</v>
      </c>
      <c r="B192" s="156" t="s">
        <v>173</v>
      </c>
      <c r="C192" s="28"/>
      <c r="D192" s="187" t="s">
        <v>309</v>
      </c>
      <c r="E192" s="215">
        <v>7350</v>
      </c>
      <c r="F192" s="187" t="s">
        <v>149</v>
      </c>
      <c r="G192" s="188" t="s">
        <v>310</v>
      </c>
      <c r="H192" s="189"/>
      <c r="I192" s="190"/>
      <c r="J192" s="191">
        <f>+K192+L192</f>
        <v>3000000</v>
      </c>
      <c r="K192" s="192"/>
      <c r="L192" s="206">
        <v>3000000</v>
      </c>
      <c r="M192" s="206">
        <v>3000000</v>
      </c>
      <c r="N192" s="30">
        <f>SUM(O192:W192)</f>
        <v>0</v>
      </c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2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2">
        <f>Y192+N192</f>
        <v>0</v>
      </c>
      <c r="BG192" s="106"/>
    </row>
    <row r="193" spans="1:59" s="33" customFormat="1" ht="57.75" hidden="1" customHeight="1" x14ac:dyDescent="0.3">
      <c r="A193" s="27" t="str">
        <f t="shared" si="42"/>
        <v/>
      </c>
      <c r="B193" s="28"/>
      <c r="C193" s="28"/>
      <c r="D193" s="171"/>
      <c r="E193" s="170"/>
      <c r="F193" s="171"/>
      <c r="G193" s="447"/>
      <c r="H193" s="173"/>
      <c r="I193" s="174"/>
      <c r="J193" s="175">
        <f t="shared" si="41"/>
        <v>0</v>
      </c>
      <c r="K193" s="176">
        <f>K194</f>
        <v>0</v>
      </c>
      <c r="L193" s="176">
        <f>+L194</f>
        <v>0</v>
      </c>
      <c r="M193" s="176">
        <f>+M194</f>
        <v>0</v>
      </c>
      <c r="N193" s="30">
        <f>SUM(O193:W193)</f>
        <v>0</v>
      </c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2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2">
        <f>Y193+N193</f>
        <v>0</v>
      </c>
      <c r="BG193" s="106"/>
    </row>
    <row r="194" spans="1:59" s="44" customFormat="1" ht="59.25" hidden="1" thickBot="1" x14ac:dyDescent="0.3">
      <c r="A194" s="27" t="str">
        <f t="shared" si="42"/>
        <v/>
      </c>
      <c r="B194" s="28" t="s">
        <v>176</v>
      </c>
      <c r="C194" s="28"/>
      <c r="D194" s="224" t="s">
        <v>59</v>
      </c>
      <c r="E194" s="199"/>
      <c r="F194" s="199"/>
      <c r="G194" s="200" t="s">
        <v>9</v>
      </c>
      <c r="H194" s="201"/>
      <c r="I194" s="139"/>
      <c r="J194" s="130">
        <f t="shared" si="41"/>
        <v>0</v>
      </c>
      <c r="K194" s="59">
        <f>SUM(K196:K196)</f>
        <v>0</v>
      </c>
      <c r="L194" s="63">
        <f>SUM(L196:L196)</f>
        <v>0</v>
      </c>
      <c r="M194" s="63">
        <f>SUM(M196:M196)</f>
        <v>0</v>
      </c>
      <c r="N194" s="30">
        <f>SUM(O194:W194)</f>
        <v>0</v>
      </c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32"/>
      <c r="Z194" s="62"/>
      <c r="AA194" s="62"/>
      <c r="AB194" s="62"/>
      <c r="AC194" s="62"/>
      <c r="AD194" s="62"/>
      <c r="AE194" s="62"/>
      <c r="AF194" s="62"/>
      <c r="AG194" s="62"/>
      <c r="AH194" s="62"/>
      <c r="AI194" s="62"/>
      <c r="AJ194" s="62"/>
      <c r="AK194" s="32">
        <f>Y194+N194</f>
        <v>0</v>
      </c>
      <c r="BG194" s="106"/>
    </row>
    <row r="195" spans="1:59" s="44" customFormat="1" ht="59.25" hidden="1" thickBot="1" x14ac:dyDescent="0.3">
      <c r="A195" s="27" t="str">
        <f t="shared" si="42"/>
        <v/>
      </c>
      <c r="B195" s="28" t="s">
        <v>176</v>
      </c>
      <c r="C195" s="28"/>
      <c r="D195" s="224" t="s">
        <v>60</v>
      </c>
      <c r="E195" s="199"/>
      <c r="F195" s="199"/>
      <c r="G195" s="200" t="s">
        <v>9</v>
      </c>
      <c r="H195" s="201"/>
      <c r="I195" s="139"/>
      <c r="J195" s="130">
        <f t="shared" si="41"/>
        <v>0</v>
      </c>
      <c r="K195" s="59">
        <f>K196</f>
        <v>0</v>
      </c>
      <c r="L195" s="63">
        <f>L196</f>
        <v>0</v>
      </c>
      <c r="M195" s="63">
        <f>M196</f>
        <v>0</v>
      </c>
      <c r="N195" s="30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3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  <c r="AK195" s="32"/>
      <c r="BG195" s="106"/>
    </row>
    <row r="196" spans="1:59" s="33" customFormat="1" ht="19.5" hidden="1" thickBot="1" x14ac:dyDescent="0.3">
      <c r="A196" s="27" t="str">
        <f t="shared" si="42"/>
        <v/>
      </c>
      <c r="B196" s="28" t="s">
        <v>176</v>
      </c>
      <c r="C196" s="28"/>
      <c r="D196" s="187"/>
      <c r="E196" s="215">
        <v>8340</v>
      </c>
      <c r="F196" s="390" t="s">
        <v>197</v>
      </c>
      <c r="G196" s="188" t="s">
        <v>196</v>
      </c>
      <c r="H196" s="189"/>
      <c r="I196" s="110"/>
      <c r="J196" s="128">
        <f t="shared" si="41"/>
        <v>0</v>
      </c>
      <c r="K196" s="37"/>
      <c r="L196" s="37"/>
      <c r="M196" s="37"/>
      <c r="N196" s="30">
        <f>SUM(O196:W196)</f>
        <v>0</v>
      </c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2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2">
        <f>Y196+N196</f>
        <v>0</v>
      </c>
      <c r="BG196" s="106"/>
    </row>
    <row r="197" spans="1:59" s="196" customFormat="1" ht="63" hidden="1" customHeight="1" x14ac:dyDescent="0.35">
      <c r="A197" s="155" t="str">
        <f t="shared" si="42"/>
        <v/>
      </c>
      <c r="B197" s="156"/>
      <c r="C197" s="28"/>
      <c r="D197" s="171"/>
      <c r="E197" s="170"/>
      <c r="F197" s="171"/>
      <c r="G197" s="172"/>
      <c r="H197" s="507" t="s">
        <v>142</v>
      </c>
      <c r="I197" s="239"/>
      <c r="J197" s="175">
        <f t="shared" si="41"/>
        <v>0</v>
      </c>
      <c r="K197" s="176">
        <f>+K198</f>
        <v>0</v>
      </c>
      <c r="L197" s="176">
        <f>+L198</f>
        <v>0</v>
      </c>
      <c r="M197" s="176">
        <f>+M198</f>
        <v>0</v>
      </c>
      <c r="N197" s="30">
        <f>SUM(O197:W197)</f>
        <v>0</v>
      </c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2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2">
        <f>Y197+N197</f>
        <v>0</v>
      </c>
      <c r="AL197" s="33"/>
      <c r="AM197" s="33"/>
      <c r="AN197" s="33"/>
      <c r="AO197" s="33"/>
      <c r="AP197" s="33"/>
      <c r="AQ197" s="33"/>
      <c r="AR197" s="33"/>
      <c r="AS197" s="33"/>
      <c r="AT197" s="33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197"/>
    </row>
    <row r="198" spans="1:59" s="198" customFormat="1" ht="20.25" hidden="1" thickBot="1" x14ac:dyDescent="0.35">
      <c r="A198" s="155" t="str">
        <f t="shared" si="42"/>
        <v/>
      </c>
      <c r="B198" s="156" t="s">
        <v>173</v>
      </c>
      <c r="C198" s="28"/>
      <c r="D198" s="178" t="s">
        <v>26</v>
      </c>
      <c r="E198" s="178"/>
      <c r="F198" s="178"/>
      <c r="G198" s="180" t="s">
        <v>3</v>
      </c>
      <c r="H198" s="201"/>
      <c r="I198" s="202"/>
      <c r="J198" s="203">
        <f t="shared" si="41"/>
        <v>0</v>
      </c>
      <c r="K198" s="204">
        <f>+K200</f>
        <v>0</v>
      </c>
      <c r="L198" s="204"/>
      <c r="M198" s="204"/>
      <c r="N198" s="30">
        <f>SUM(O198:W198)</f>
        <v>0</v>
      </c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32"/>
      <c r="Z198" s="62"/>
      <c r="AA198" s="62"/>
      <c r="AB198" s="62"/>
      <c r="AC198" s="62"/>
      <c r="AD198" s="62"/>
      <c r="AE198" s="62"/>
      <c r="AF198" s="62"/>
      <c r="AG198" s="62"/>
      <c r="AH198" s="62"/>
      <c r="AI198" s="62"/>
      <c r="AJ198" s="62"/>
      <c r="AK198" s="32">
        <f>Y198+N198</f>
        <v>0</v>
      </c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  <c r="BG198" s="197"/>
    </row>
    <row r="199" spans="1:59" s="198" customFormat="1" ht="20.25" hidden="1" thickBot="1" x14ac:dyDescent="0.35">
      <c r="A199" s="155" t="str">
        <f t="shared" si="42"/>
        <v/>
      </c>
      <c r="B199" s="156" t="s">
        <v>173</v>
      </c>
      <c r="C199" s="28"/>
      <c r="D199" s="178" t="s">
        <v>25</v>
      </c>
      <c r="E199" s="178"/>
      <c r="F199" s="178"/>
      <c r="G199" s="180" t="s">
        <v>3</v>
      </c>
      <c r="H199" s="258"/>
      <c r="I199" s="259"/>
      <c r="J199" s="260">
        <f t="shared" si="41"/>
        <v>0</v>
      </c>
      <c r="K199" s="261">
        <f>+K200</f>
        <v>0</v>
      </c>
      <c r="L199" s="268">
        <f>+L200</f>
        <v>0</v>
      </c>
      <c r="M199" s="268">
        <f>+M200</f>
        <v>0</v>
      </c>
      <c r="N199" s="30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32"/>
      <c r="Z199" s="62"/>
      <c r="AA199" s="62"/>
      <c r="AB199" s="62"/>
      <c r="AC199" s="62"/>
      <c r="AD199" s="62"/>
      <c r="AE199" s="62"/>
      <c r="AF199" s="62"/>
      <c r="AG199" s="62"/>
      <c r="AH199" s="62"/>
      <c r="AI199" s="62"/>
      <c r="AJ199" s="62"/>
      <c r="AK199" s="32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197"/>
    </row>
    <row r="200" spans="1:59" s="196" customFormat="1" ht="19.5" hidden="1" thickBot="1" x14ac:dyDescent="0.35">
      <c r="A200" s="155" t="str">
        <f t="shared" si="42"/>
        <v/>
      </c>
      <c r="B200" s="156" t="s">
        <v>173</v>
      </c>
      <c r="C200" s="28"/>
      <c r="D200" s="187" t="s">
        <v>201</v>
      </c>
      <c r="E200" s="253" t="s">
        <v>202</v>
      </c>
      <c r="F200" s="254" t="s">
        <v>203</v>
      </c>
      <c r="G200" s="255" t="s">
        <v>204</v>
      </c>
      <c r="H200" s="263"/>
      <c r="I200" s="256"/>
      <c r="J200" s="269">
        <f t="shared" si="41"/>
        <v>0</v>
      </c>
      <c r="K200" s="257"/>
      <c r="L200" s="257"/>
      <c r="M200" s="257"/>
      <c r="N200" s="30">
        <f>SUM(O200:W200)</f>
        <v>0</v>
      </c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2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2">
        <f>Y200+N200</f>
        <v>0</v>
      </c>
      <c r="AL200" s="33"/>
      <c r="AM200" s="33"/>
      <c r="AN200" s="33"/>
      <c r="AO200" s="33"/>
      <c r="AP200" s="33"/>
      <c r="AQ200" s="33"/>
      <c r="AR200" s="33"/>
      <c r="AS200" s="33"/>
      <c r="AT200" s="33"/>
      <c r="AU200" s="33"/>
      <c r="AV200" s="33"/>
      <c r="AW200" s="33"/>
      <c r="AX200" s="33"/>
      <c r="AY200" s="33"/>
      <c r="AZ200" s="33"/>
      <c r="BA200" s="33"/>
      <c r="BB200" s="33"/>
      <c r="BC200" s="33"/>
      <c r="BD200" s="33"/>
      <c r="BE200" s="33"/>
      <c r="BF200" s="33"/>
      <c r="BG200" s="197"/>
    </row>
    <row r="201" spans="1:59" s="44" customFormat="1" ht="42" hidden="1" customHeight="1" x14ac:dyDescent="0.3">
      <c r="A201" s="27" t="str">
        <f t="shared" si="42"/>
        <v/>
      </c>
      <c r="B201" s="28"/>
      <c r="C201" s="28"/>
      <c r="D201" s="235"/>
      <c r="E201" s="172"/>
      <c r="F201" s="235"/>
      <c r="G201" s="172"/>
      <c r="H201" s="173" t="s">
        <v>228</v>
      </c>
      <c r="I201" s="144" t="s">
        <v>213</v>
      </c>
      <c r="J201" s="126">
        <f t="shared" si="41"/>
        <v>0</v>
      </c>
      <c r="K201" s="29">
        <f>K202</f>
        <v>0</v>
      </c>
      <c r="L201" s="29">
        <f>L202</f>
        <v>0</v>
      </c>
      <c r="M201" s="29">
        <f>M202</f>
        <v>0</v>
      </c>
      <c r="N201" s="30">
        <f>SUM(O201:W201)</f>
        <v>0</v>
      </c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2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2">
        <f>Y201+N201</f>
        <v>0</v>
      </c>
      <c r="BG201" s="106"/>
    </row>
    <row r="202" spans="1:59" s="44" customFormat="1" ht="39.75" hidden="1" thickBot="1" x14ac:dyDescent="0.3">
      <c r="A202" s="27" t="str">
        <f t="shared" si="42"/>
        <v/>
      </c>
      <c r="B202" s="28" t="s">
        <v>174</v>
      </c>
      <c r="C202" s="28"/>
      <c r="D202" s="199" t="s">
        <v>27</v>
      </c>
      <c r="E202" s="199"/>
      <c r="F202" s="199"/>
      <c r="G202" s="200" t="s">
        <v>17</v>
      </c>
      <c r="H202" s="181"/>
      <c r="I202" s="118"/>
      <c r="J202" s="127">
        <f t="shared" si="41"/>
        <v>0</v>
      </c>
      <c r="K202" s="61">
        <f>K204</f>
        <v>0</v>
      </c>
      <c r="L202" s="61">
        <f>L204</f>
        <v>0</v>
      </c>
      <c r="M202" s="61">
        <f>M204</f>
        <v>0</v>
      </c>
      <c r="N202" s="30">
        <f>SUM(O202:W202)</f>
        <v>0</v>
      </c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32"/>
      <c r="Z202" s="62"/>
      <c r="AA202" s="62"/>
      <c r="AB202" s="62"/>
      <c r="AC202" s="62"/>
      <c r="AD202" s="62"/>
      <c r="AE202" s="62"/>
      <c r="AF202" s="62"/>
      <c r="AG202" s="62"/>
      <c r="AH202" s="62"/>
      <c r="AI202" s="62"/>
      <c r="AJ202" s="62"/>
      <c r="AK202" s="32">
        <f>Y202+N202</f>
        <v>0</v>
      </c>
      <c r="BG202" s="106"/>
    </row>
    <row r="203" spans="1:59" s="44" customFormat="1" ht="39.75" hidden="1" thickBot="1" x14ac:dyDescent="0.3">
      <c r="A203" s="27" t="str">
        <f t="shared" si="42"/>
        <v/>
      </c>
      <c r="B203" s="28" t="s">
        <v>174</v>
      </c>
      <c r="C203" s="28"/>
      <c r="D203" s="199" t="s">
        <v>28</v>
      </c>
      <c r="E203" s="199"/>
      <c r="F203" s="199"/>
      <c r="G203" s="200" t="s">
        <v>17</v>
      </c>
      <c r="H203" s="225"/>
      <c r="I203" s="115"/>
      <c r="J203" s="131">
        <f t="shared" si="41"/>
        <v>0</v>
      </c>
      <c r="K203" s="89">
        <f>+K204</f>
        <v>0</v>
      </c>
      <c r="L203" s="92">
        <f>+L204</f>
        <v>0</v>
      </c>
      <c r="M203" s="92">
        <f>+M204</f>
        <v>0</v>
      </c>
      <c r="N203" s="30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32"/>
      <c r="Z203" s="62"/>
      <c r="AA203" s="62"/>
      <c r="AB203" s="62"/>
      <c r="AC203" s="62"/>
      <c r="AD203" s="62"/>
      <c r="AE203" s="62"/>
      <c r="AF203" s="62"/>
      <c r="AG203" s="62"/>
      <c r="AH203" s="62"/>
      <c r="AI203" s="62"/>
      <c r="AJ203" s="62"/>
      <c r="AK203" s="32"/>
      <c r="BG203" s="106"/>
    </row>
    <row r="204" spans="1:59" s="44" customFormat="1" ht="19.5" hidden="1" thickBot="1" x14ac:dyDescent="0.3">
      <c r="A204" s="27" t="str">
        <f t="shared" si="42"/>
        <v/>
      </c>
      <c r="B204" s="28" t="s">
        <v>174</v>
      </c>
      <c r="C204" s="28"/>
      <c r="D204" s="254" t="s">
        <v>187</v>
      </c>
      <c r="E204" s="254" t="s">
        <v>188</v>
      </c>
      <c r="F204" s="254" t="s">
        <v>19</v>
      </c>
      <c r="G204" s="255" t="s">
        <v>73</v>
      </c>
      <c r="H204" s="263"/>
      <c r="I204" s="112"/>
      <c r="J204" s="136">
        <f t="shared" si="41"/>
        <v>0</v>
      </c>
      <c r="K204" s="43"/>
      <c r="L204" s="147"/>
      <c r="M204" s="43"/>
      <c r="N204" s="30">
        <f>SUM(O204:W204)</f>
        <v>0</v>
      </c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>
        <f>Y204+N204</f>
        <v>0</v>
      </c>
      <c r="BG204" s="106"/>
    </row>
    <row r="205" spans="1:59" s="44" customFormat="1" ht="74.25" customHeight="1" x14ac:dyDescent="0.25">
      <c r="A205" s="27" t="str">
        <f t="shared" si="42"/>
        <v>п</v>
      </c>
      <c r="B205" s="156"/>
      <c r="C205" s="28"/>
      <c r="D205" s="235"/>
      <c r="E205" s="172"/>
      <c r="F205" s="235"/>
      <c r="G205" s="172"/>
      <c r="H205" s="173" t="s">
        <v>290</v>
      </c>
      <c r="I205" s="174" t="s">
        <v>312</v>
      </c>
      <c r="J205" s="175">
        <f t="shared" si="41"/>
        <v>8610519</v>
      </c>
      <c r="K205" s="176">
        <f>K206</f>
        <v>8610519</v>
      </c>
      <c r="L205" s="176">
        <f>L206</f>
        <v>0</v>
      </c>
      <c r="M205" s="176">
        <f>M206</f>
        <v>0</v>
      </c>
      <c r="N205" s="30">
        <f>SUM(O205:W205)</f>
        <v>0</v>
      </c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2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2">
        <f>Y205+N205</f>
        <v>0</v>
      </c>
      <c r="BG205" s="106"/>
    </row>
    <row r="206" spans="1:59" s="44" customFormat="1" ht="37.5" customHeight="1" x14ac:dyDescent="0.25">
      <c r="A206" s="27" t="str">
        <f t="shared" si="42"/>
        <v>п</v>
      </c>
      <c r="B206" s="156" t="s">
        <v>177</v>
      </c>
      <c r="C206" s="28"/>
      <c r="D206" s="199" t="s">
        <v>233</v>
      </c>
      <c r="E206" s="199"/>
      <c r="F206" s="199"/>
      <c r="G206" s="200" t="s">
        <v>234</v>
      </c>
      <c r="H206" s="181"/>
      <c r="I206" s="182"/>
      <c r="J206" s="183">
        <f>+K206+L206</f>
        <v>8610519</v>
      </c>
      <c r="K206" s="184">
        <f>K208</f>
        <v>8610519</v>
      </c>
      <c r="L206" s="184">
        <f>L208</f>
        <v>0</v>
      </c>
      <c r="M206" s="184">
        <f>M208</f>
        <v>0</v>
      </c>
      <c r="N206" s="30">
        <f>SUM(O206:W206)</f>
        <v>0</v>
      </c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32"/>
      <c r="Z206" s="62"/>
      <c r="AA206" s="62"/>
      <c r="AB206" s="62"/>
      <c r="AC206" s="62"/>
      <c r="AD206" s="62"/>
      <c r="AE206" s="62"/>
      <c r="AF206" s="62"/>
      <c r="AG206" s="62"/>
      <c r="AH206" s="62"/>
      <c r="AI206" s="62"/>
      <c r="AJ206" s="62"/>
      <c r="AK206" s="32">
        <f>Y206+N206</f>
        <v>0</v>
      </c>
      <c r="BG206" s="106"/>
    </row>
    <row r="207" spans="1:59" s="44" customFormat="1" ht="39.75" customHeight="1" x14ac:dyDescent="0.25">
      <c r="A207" s="27" t="str">
        <f t="shared" si="42"/>
        <v>п</v>
      </c>
      <c r="B207" s="156" t="s">
        <v>177</v>
      </c>
      <c r="C207" s="28"/>
      <c r="D207" s="272" t="s">
        <v>235</v>
      </c>
      <c r="E207" s="272"/>
      <c r="F207" s="272"/>
      <c r="G207" s="273" t="s">
        <v>234</v>
      </c>
      <c r="H207" s="225"/>
      <c r="I207" s="226"/>
      <c r="J207" s="227">
        <f t="shared" si="41"/>
        <v>8610519</v>
      </c>
      <c r="K207" s="251">
        <f>SUM(K208:K208)</f>
        <v>8610519</v>
      </c>
      <c r="L207" s="251">
        <f>SUM(L208:L208)</f>
        <v>0</v>
      </c>
      <c r="M207" s="251">
        <f>SUM(M208:M208)</f>
        <v>0</v>
      </c>
      <c r="N207" s="30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32"/>
      <c r="Z207" s="62"/>
      <c r="AA207" s="62"/>
      <c r="AB207" s="62"/>
      <c r="AC207" s="62"/>
      <c r="AD207" s="62"/>
      <c r="AE207" s="62"/>
      <c r="AF207" s="62"/>
      <c r="AG207" s="62"/>
      <c r="AH207" s="62"/>
      <c r="AI207" s="62"/>
      <c r="AJ207" s="62"/>
      <c r="AK207" s="32"/>
      <c r="BG207" s="106"/>
    </row>
    <row r="208" spans="1:59" s="44" customFormat="1" ht="27.75" customHeight="1" thickBot="1" x14ac:dyDescent="0.3">
      <c r="A208" s="27" t="str">
        <f t="shared" si="42"/>
        <v>п</v>
      </c>
      <c r="B208" s="156" t="s">
        <v>177</v>
      </c>
      <c r="C208" s="28"/>
      <c r="D208" s="210" t="s">
        <v>291</v>
      </c>
      <c r="E208" s="210" t="s">
        <v>292</v>
      </c>
      <c r="F208" s="210" t="s">
        <v>293</v>
      </c>
      <c r="G208" s="443" t="s">
        <v>294</v>
      </c>
      <c r="H208" s="228"/>
      <c r="I208" s="229"/>
      <c r="J208" s="230">
        <f t="shared" si="41"/>
        <v>8610519</v>
      </c>
      <c r="K208" s="231">
        <v>8610519</v>
      </c>
      <c r="L208" s="231"/>
      <c r="M208" s="231"/>
      <c r="N208" s="30">
        <f>SUM(O208:W208)</f>
        <v>0</v>
      </c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>
        <f>Y208+N208</f>
        <v>0</v>
      </c>
      <c r="BG208" s="106"/>
    </row>
    <row r="209" spans="1:59" s="198" customFormat="1" ht="60" hidden="1" customHeight="1" x14ac:dyDescent="0.35">
      <c r="A209" s="155" t="str">
        <f t="shared" si="42"/>
        <v/>
      </c>
      <c r="B209" s="156"/>
      <c r="C209" s="28"/>
      <c r="D209" s="235"/>
      <c r="E209" s="172"/>
      <c r="F209" s="235"/>
      <c r="G209" s="172"/>
      <c r="H209" s="172"/>
      <c r="I209" s="174"/>
      <c r="J209" s="176">
        <f t="shared" si="41"/>
        <v>0</v>
      </c>
      <c r="K209" s="176">
        <f>K210</f>
        <v>0</v>
      </c>
      <c r="L209" s="176">
        <f>L210</f>
        <v>0</v>
      </c>
      <c r="M209" s="176">
        <f>M210</f>
        <v>0</v>
      </c>
      <c r="N209" s="30">
        <f>SUM(O209:W209)</f>
        <v>0</v>
      </c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2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2">
        <f>Y209+N209</f>
        <v>0</v>
      </c>
      <c r="AL209" s="44"/>
      <c r="AM209" s="44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  <c r="BD209" s="44"/>
      <c r="BE209" s="44"/>
      <c r="BF209" s="44"/>
      <c r="BG209" s="197"/>
    </row>
    <row r="210" spans="1:59" s="198" customFormat="1" ht="20.25" hidden="1" thickBot="1" x14ac:dyDescent="0.35">
      <c r="A210" s="155" t="str">
        <f t="shared" si="42"/>
        <v/>
      </c>
      <c r="B210" s="156" t="s">
        <v>173</v>
      </c>
      <c r="C210" s="28"/>
      <c r="D210" s="178" t="s">
        <v>26</v>
      </c>
      <c r="E210" s="178"/>
      <c r="F210" s="178"/>
      <c r="G210" s="180" t="s">
        <v>3</v>
      </c>
      <c r="H210" s="270"/>
      <c r="I210" s="182"/>
      <c r="J210" s="184">
        <f t="shared" si="41"/>
        <v>0</v>
      </c>
      <c r="K210" s="184">
        <f t="shared" ref="K210:M211" si="45">+K211</f>
        <v>0</v>
      </c>
      <c r="L210" s="184">
        <f t="shared" si="45"/>
        <v>0</v>
      </c>
      <c r="M210" s="184">
        <f t="shared" si="45"/>
        <v>0</v>
      </c>
      <c r="N210" s="30">
        <f>SUM(O210:W210)</f>
        <v>0</v>
      </c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32"/>
      <c r="Z210" s="62"/>
      <c r="AA210" s="62"/>
      <c r="AB210" s="62"/>
      <c r="AC210" s="62"/>
      <c r="AD210" s="62"/>
      <c r="AE210" s="62"/>
      <c r="AF210" s="62"/>
      <c r="AG210" s="62"/>
      <c r="AH210" s="62"/>
      <c r="AI210" s="62"/>
      <c r="AJ210" s="62"/>
      <c r="AK210" s="32">
        <f>Y210+N210</f>
        <v>0</v>
      </c>
      <c r="AL210" s="44"/>
      <c r="AM210" s="44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44"/>
      <c r="BG210" s="197"/>
    </row>
    <row r="211" spans="1:59" s="198" customFormat="1" ht="20.25" hidden="1" thickBot="1" x14ac:dyDescent="0.35">
      <c r="A211" s="155" t="str">
        <f t="shared" si="42"/>
        <v/>
      </c>
      <c r="B211" s="156" t="s">
        <v>173</v>
      </c>
      <c r="C211" s="28"/>
      <c r="D211" s="178" t="s">
        <v>25</v>
      </c>
      <c r="E211" s="178"/>
      <c r="F211" s="178"/>
      <c r="G211" s="180" t="s">
        <v>3</v>
      </c>
      <c r="H211" s="246"/>
      <c r="I211" s="226"/>
      <c r="J211" s="251">
        <f t="shared" si="41"/>
        <v>0</v>
      </c>
      <c r="K211" s="251">
        <f t="shared" si="45"/>
        <v>0</v>
      </c>
      <c r="L211" s="271">
        <f t="shared" si="45"/>
        <v>0</v>
      </c>
      <c r="M211" s="271">
        <f t="shared" si="45"/>
        <v>0</v>
      </c>
      <c r="N211" s="30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32"/>
      <c r="Z211" s="62"/>
      <c r="AA211" s="62"/>
      <c r="AB211" s="62"/>
      <c r="AC211" s="62"/>
      <c r="AD211" s="62"/>
      <c r="AE211" s="62"/>
      <c r="AF211" s="62"/>
      <c r="AG211" s="62"/>
      <c r="AH211" s="62"/>
      <c r="AI211" s="62"/>
      <c r="AJ211" s="62"/>
      <c r="AK211" s="32"/>
      <c r="AL211" s="44"/>
      <c r="AM211" s="44"/>
      <c r="AN211" s="44"/>
      <c r="AO211" s="44"/>
      <c r="AP211" s="44"/>
      <c r="AQ211" s="44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  <c r="BG211" s="197"/>
    </row>
    <row r="212" spans="1:59" s="196" customFormat="1" ht="22.5" hidden="1" customHeight="1" thickBot="1" x14ac:dyDescent="0.35">
      <c r="A212" s="155" t="str">
        <f t="shared" si="42"/>
        <v/>
      </c>
      <c r="B212" s="156" t="s">
        <v>173</v>
      </c>
      <c r="C212" s="102"/>
      <c r="D212" s="211" t="s">
        <v>103</v>
      </c>
      <c r="E212" s="186" t="s">
        <v>104</v>
      </c>
      <c r="F212" s="187" t="s">
        <v>105</v>
      </c>
      <c r="G212" s="188" t="s">
        <v>106</v>
      </c>
      <c r="H212" s="215"/>
      <c r="I212" s="190"/>
      <c r="J212" s="192">
        <f>+K212+L212</f>
        <v>0</v>
      </c>
      <c r="K212" s="192">
        <f>100000+1800000-1800000-100000</f>
        <v>0</v>
      </c>
      <c r="L212" s="192">
        <f>1800000-1800000</f>
        <v>0</v>
      </c>
      <c r="M212" s="192">
        <f>1800000-1800000</f>
        <v>0</v>
      </c>
      <c r="N212" s="30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2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2"/>
      <c r="AL212" s="33"/>
      <c r="AM212" s="33"/>
      <c r="AN212" s="33"/>
      <c r="AO212" s="33"/>
      <c r="AP212" s="33"/>
      <c r="AQ212" s="33"/>
      <c r="AR212" s="33"/>
      <c r="AS212" s="33"/>
      <c r="AT212" s="33"/>
      <c r="AU212" s="33"/>
      <c r="AV212" s="33"/>
      <c r="AW212" s="33"/>
      <c r="AX212" s="33"/>
      <c r="AY212" s="33"/>
      <c r="AZ212" s="33"/>
      <c r="BA212" s="33"/>
      <c r="BB212" s="33"/>
      <c r="BC212" s="33"/>
      <c r="BD212" s="33"/>
      <c r="BE212" s="33"/>
      <c r="BF212" s="33"/>
      <c r="BG212" s="197"/>
    </row>
    <row r="213" spans="1:59" s="198" customFormat="1" ht="102" hidden="1" customHeight="1" x14ac:dyDescent="0.35">
      <c r="A213" s="155" t="str">
        <f t="shared" si="42"/>
        <v/>
      </c>
      <c r="B213" s="156"/>
      <c r="C213" s="28"/>
      <c r="D213" s="235"/>
      <c r="E213" s="172"/>
      <c r="F213" s="235"/>
      <c r="G213" s="172"/>
      <c r="H213" s="173" t="s">
        <v>122</v>
      </c>
      <c r="I213" s="174" t="s">
        <v>242</v>
      </c>
      <c r="J213" s="175">
        <f t="shared" si="41"/>
        <v>0</v>
      </c>
      <c r="K213" s="176">
        <f t="shared" ref="K213:M214" si="46">K214</f>
        <v>0</v>
      </c>
      <c r="L213" s="176">
        <f t="shared" si="46"/>
        <v>0</v>
      </c>
      <c r="M213" s="176">
        <f t="shared" si="46"/>
        <v>0</v>
      </c>
      <c r="N213" s="30">
        <f>SUM(O213:W213)</f>
        <v>0</v>
      </c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2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2">
        <f>Y213+N213</f>
        <v>0</v>
      </c>
      <c r="AL213" s="44"/>
      <c r="AM213" s="44"/>
      <c r="AN213" s="44"/>
      <c r="AO213" s="44"/>
      <c r="AP213" s="44"/>
      <c r="AQ213" s="44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  <c r="BF213" s="44"/>
      <c r="BG213" s="197"/>
    </row>
    <row r="214" spans="1:59" s="198" customFormat="1" ht="37.5" hidden="1" customHeight="1" x14ac:dyDescent="0.35">
      <c r="A214" s="155" t="str">
        <f t="shared" si="42"/>
        <v/>
      </c>
      <c r="B214" s="156" t="s">
        <v>176</v>
      </c>
      <c r="C214" s="28"/>
      <c r="D214" s="199" t="s">
        <v>59</v>
      </c>
      <c r="E214" s="199"/>
      <c r="F214" s="199"/>
      <c r="G214" s="200" t="s">
        <v>9</v>
      </c>
      <c r="H214" s="181"/>
      <c r="I214" s="182"/>
      <c r="J214" s="183">
        <f>+K214+L214</f>
        <v>0</v>
      </c>
      <c r="K214" s="184">
        <f t="shared" si="46"/>
        <v>0</v>
      </c>
      <c r="L214" s="184">
        <f t="shared" si="46"/>
        <v>0</v>
      </c>
      <c r="M214" s="184">
        <f t="shared" si="46"/>
        <v>0</v>
      </c>
      <c r="N214" s="30">
        <f>SUM(O214:W214)</f>
        <v>0</v>
      </c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32"/>
      <c r="Z214" s="62"/>
      <c r="AA214" s="62"/>
      <c r="AB214" s="62"/>
      <c r="AC214" s="62"/>
      <c r="AD214" s="62"/>
      <c r="AE214" s="62"/>
      <c r="AF214" s="62"/>
      <c r="AG214" s="62"/>
      <c r="AH214" s="62"/>
      <c r="AI214" s="62"/>
      <c r="AJ214" s="62"/>
      <c r="AK214" s="32">
        <f>Y214+N214</f>
        <v>0</v>
      </c>
      <c r="AL214" s="44"/>
      <c r="AM214" s="44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/>
      <c r="BF214" s="44"/>
      <c r="BG214" s="197"/>
    </row>
    <row r="215" spans="1:59" s="198" customFormat="1" ht="39.75" hidden="1" customHeight="1" x14ac:dyDescent="0.35">
      <c r="A215" s="155" t="str">
        <f t="shared" si="42"/>
        <v/>
      </c>
      <c r="B215" s="156" t="s">
        <v>176</v>
      </c>
      <c r="C215" s="28"/>
      <c r="D215" s="272" t="s">
        <v>60</v>
      </c>
      <c r="E215" s="272"/>
      <c r="F215" s="272"/>
      <c r="G215" s="273" t="s">
        <v>9</v>
      </c>
      <c r="H215" s="225"/>
      <c r="I215" s="226"/>
      <c r="J215" s="227">
        <f>+K215+L215</f>
        <v>0</v>
      </c>
      <c r="K215" s="251">
        <f>SUM(K216:K217)</f>
        <v>0</v>
      </c>
      <c r="L215" s="251">
        <f>SUM(L216:L217)</f>
        <v>0</v>
      </c>
      <c r="M215" s="251">
        <f>SUM(M216:M217)</f>
        <v>0</v>
      </c>
      <c r="N215" s="30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32"/>
      <c r="Z215" s="62"/>
      <c r="AA215" s="62"/>
      <c r="AB215" s="62"/>
      <c r="AC215" s="62"/>
      <c r="AD215" s="62"/>
      <c r="AE215" s="62"/>
      <c r="AF215" s="62"/>
      <c r="AG215" s="62"/>
      <c r="AH215" s="62"/>
      <c r="AI215" s="62"/>
      <c r="AJ215" s="62"/>
      <c r="AK215" s="32"/>
      <c r="AL215" s="44"/>
      <c r="AM215" s="44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  <c r="BD215" s="44"/>
      <c r="BE215" s="44"/>
      <c r="BF215" s="44"/>
      <c r="BG215" s="197"/>
    </row>
    <row r="216" spans="1:59" s="198" customFormat="1" ht="39.75" hidden="1" customHeight="1" x14ac:dyDescent="0.35">
      <c r="A216" s="155" t="str">
        <f t="shared" si="42"/>
        <v/>
      </c>
      <c r="B216" s="156" t="s">
        <v>176</v>
      </c>
      <c r="C216" s="28"/>
      <c r="D216" s="278" t="s">
        <v>79</v>
      </c>
      <c r="E216" s="274" t="s">
        <v>80</v>
      </c>
      <c r="F216" s="187" t="s">
        <v>149</v>
      </c>
      <c r="G216" s="275" t="s">
        <v>81</v>
      </c>
      <c r="H216" s="225"/>
      <c r="I216" s="226"/>
      <c r="J216" s="230">
        <f>+K216+L216</f>
        <v>0</v>
      </c>
      <c r="K216" s="231"/>
      <c r="L216" s="276">
        <f>2000000-2000000</f>
        <v>0</v>
      </c>
      <c r="M216" s="276">
        <f>2000000-2000000</f>
        <v>0</v>
      </c>
      <c r="N216" s="30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32"/>
      <c r="Z216" s="62"/>
      <c r="AA216" s="62"/>
      <c r="AB216" s="62"/>
      <c r="AC216" s="62"/>
      <c r="AD216" s="62"/>
      <c r="AE216" s="62"/>
      <c r="AF216" s="62"/>
      <c r="AG216" s="62"/>
      <c r="AH216" s="62"/>
      <c r="AI216" s="62"/>
      <c r="AJ216" s="62"/>
      <c r="AK216" s="32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  <c r="BG216" s="197"/>
    </row>
    <row r="217" spans="1:59" s="198" customFormat="1" ht="39" hidden="1" customHeight="1" x14ac:dyDescent="0.35">
      <c r="A217" s="155" t="str">
        <f t="shared" si="42"/>
        <v/>
      </c>
      <c r="B217" s="156" t="s">
        <v>176</v>
      </c>
      <c r="C217" s="156"/>
      <c r="D217" s="369" t="s">
        <v>198</v>
      </c>
      <c r="E217" s="209" t="s">
        <v>199</v>
      </c>
      <c r="F217" s="380" t="s">
        <v>127</v>
      </c>
      <c r="G217" s="381" t="s">
        <v>200</v>
      </c>
      <c r="H217" s="228"/>
      <c r="I217" s="229"/>
      <c r="J217" s="230">
        <f t="shared" si="41"/>
        <v>0</v>
      </c>
      <c r="K217" s="231"/>
      <c r="L217" s="382"/>
      <c r="M217" s="382"/>
      <c r="N217" s="383">
        <f>SUM(O217:W217)</f>
        <v>0</v>
      </c>
      <c r="O217" s="384"/>
      <c r="P217" s="384"/>
      <c r="Q217" s="384"/>
      <c r="R217" s="384"/>
      <c r="S217" s="384"/>
      <c r="T217" s="384"/>
      <c r="U217" s="384"/>
      <c r="V217" s="384"/>
      <c r="W217" s="384"/>
      <c r="X217" s="384"/>
      <c r="Y217" s="384"/>
      <c r="Z217" s="384"/>
      <c r="AA217" s="384"/>
      <c r="AB217" s="384"/>
      <c r="AC217" s="384"/>
      <c r="AD217" s="384"/>
      <c r="AE217" s="384"/>
      <c r="AF217" s="384"/>
      <c r="AG217" s="384"/>
      <c r="AH217" s="384"/>
      <c r="AI217" s="384"/>
      <c r="AJ217" s="384"/>
      <c r="AK217" s="384">
        <f>Y217+N217</f>
        <v>0</v>
      </c>
      <c r="BG217" s="197"/>
    </row>
    <row r="218" spans="1:59" s="44" customFormat="1" ht="39" hidden="1" customHeight="1" thickBot="1" x14ac:dyDescent="0.3">
      <c r="A218" s="27" t="str">
        <f t="shared" si="42"/>
        <v/>
      </c>
      <c r="B218" s="28" t="s">
        <v>176</v>
      </c>
      <c r="C218" s="103"/>
      <c r="D218" s="461"/>
      <c r="E218" s="363"/>
      <c r="F218" s="288"/>
      <c r="G218" s="218" t="s">
        <v>20</v>
      </c>
      <c r="H218" s="371"/>
      <c r="I218" s="121"/>
      <c r="J218" s="134">
        <f t="shared" si="41"/>
        <v>0</v>
      </c>
      <c r="K218" s="82"/>
      <c r="L218" s="81"/>
      <c r="M218" s="48"/>
      <c r="N218" s="30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 s="32"/>
      <c r="BG218" s="106"/>
    </row>
    <row r="219" spans="1:59" s="198" customFormat="1" ht="78.75" customHeight="1" x14ac:dyDescent="0.3">
      <c r="A219" s="155" t="str">
        <f t="shared" si="42"/>
        <v>п</v>
      </c>
      <c r="B219" s="156"/>
      <c r="C219" s="28"/>
      <c r="D219" s="235"/>
      <c r="E219" s="172"/>
      <c r="F219" s="235"/>
      <c r="G219" s="172"/>
      <c r="H219" s="173" t="s">
        <v>254</v>
      </c>
      <c r="I219" s="174" t="s">
        <v>255</v>
      </c>
      <c r="J219" s="175">
        <f t="shared" si="41"/>
        <v>26000</v>
      </c>
      <c r="K219" s="176">
        <f>K220</f>
        <v>26000</v>
      </c>
      <c r="L219" s="176">
        <f>L220</f>
        <v>0</v>
      </c>
      <c r="M219" s="176">
        <f>M220</f>
        <v>0</v>
      </c>
      <c r="N219" s="30">
        <f>SUM(O219:W219)</f>
        <v>0</v>
      </c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2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2">
        <f>Y219+N219</f>
        <v>0</v>
      </c>
      <c r="AL219" s="44"/>
      <c r="AM219" s="44"/>
      <c r="AN219" s="44"/>
      <c r="AO219" s="44"/>
      <c r="AP219" s="44"/>
      <c r="AQ219" s="44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  <c r="BF219" s="44"/>
      <c r="BG219" s="197"/>
    </row>
    <row r="220" spans="1:59" s="198" customFormat="1" ht="62.25" customHeight="1" x14ac:dyDescent="0.3">
      <c r="A220" s="155" t="str">
        <f t="shared" si="42"/>
        <v>п</v>
      </c>
      <c r="B220" s="156" t="s">
        <v>173</v>
      </c>
      <c r="C220" s="28"/>
      <c r="D220" s="224" t="s">
        <v>160</v>
      </c>
      <c r="E220" s="199"/>
      <c r="F220" s="199"/>
      <c r="G220" s="200" t="s">
        <v>281</v>
      </c>
      <c r="H220" s="181"/>
      <c r="I220" s="182"/>
      <c r="J220" s="183">
        <f t="shared" si="41"/>
        <v>26000</v>
      </c>
      <c r="K220" s="184">
        <f t="shared" ref="K220:M221" si="47">+K221</f>
        <v>26000</v>
      </c>
      <c r="L220" s="184">
        <f t="shared" si="47"/>
        <v>0</v>
      </c>
      <c r="M220" s="184">
        <f t="shared" si="47"/>
        <v>0</v>
      </c>
      <c r="N220" s="30">
        <f>SUM(O220:W220)</f>
        <v>0</v>
      </c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32"/>
      <c r="Z220" s="62"/>
      <c r="AA220" s="62"/>
      <c r="AB220" s="62"/>
      <c r="AC220" s="62"/>
      <c r="AD220" s="62"/>
      <c r="AE220" s="62"/>
      <c r="AF220" s="62"/>
      <c r="AG220" s="62"/>
      <c r="AH220" s="62"/>
      <c r="AI220" s="62"/>
      <c r="AJ220" s="62"/>
      <c r="AK220" s="32">
        <f>Y220+N220</f>
        <v>0</v>
      </c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197"/>
    </row>
    <row r="221" spans="1:59" s="198" customFormat="1" ht="61.5" customHeight="1" x14ac:dyDescent="0.3">
      <c r="A221" s="155" t="str">
        <f t="shared" si="42"/>
        <v>п</v>
      </c>
      <c r="B221" s="156" t="s">
        <v>173</v>
      </c>
      <c r="C221" s="28"/>
      <c r="D221" s="224" t="s">
        <v>161</v>
      </c>
      <c r="E221" s="199"/>
      <c r="F221" s="199"/>
      <c r="G221" s="200" t="s">
        <v>281</v>
      </c>
      <c r="H221" s="225"/>
      <c r="I221" s="226"/>
      <c r="J221" s="227">
        <f t="shared" si="41"/>
        <v>26000</v>
      </c>
      <c r="K221" s="251">
        <f t="shared" si="47"/>
        <v>26000</v>
      </c>
      <c r="L221" s="271">
        <f t="shared" si="47"/>
        <v>0</v>
      </c>
      <c r="M221" s="271">
        <f t="shared" si="47"/>
        <v>0</v>
      </c>
      <c r="N221" s="30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32"/>
      <c r="Z221" s="62"/>
      <c r="AA221" s="62"/>
      <c r="AB221" s="62"/>
      <c r="AC221" s="62"/>
      <c r="AD221" s="62"/>
      <c r="AE221" s="62"/>
      <c r="AF221" s="62"/>
      <c r="AG221" s="62"/>
      <c r="AH221" s="62"/>
      <c r="AI221" s="62"/>
      <c r="AJ221" s="62"/>
      <c r="AK221" s="32"/>
      <c r="AL221" s="44"/>
      <c r="AM221" s="44"/>
      <c r="AN221" s="44"/>
      <c r="AO221" s="44"/>
      <c r="AP221" s="44"/>
      <c r="AQ221" s="44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  <c r="BF221" s="44"/>
      <c r="BG221" s="197"/>
    </row>
    <row r="222" spans="1:59" s="196" customFormat="1" ht="21" customHeight="1" thickBot="1" x14ac:dyDescent="0.35">
      <c r="A222" s="155" t="str">
        <f t="shared" si="42"/>
        <v>п</v>
      </c>
      <c r="B222" s="156" t="s">
        <v>173</v>
      </c>
      <c r="C222" s="102"/>
      <c r="D222" s="262" t="s">
        <v>192</v>
      </c>
      <c r="E222" s="252" t="s">
        <v>191</v>
      </c>
      <c r="F222" s="254" t="s">
        <v>24</v>
      </c>
      <c r="G222" s="255" t="s">
        <v>193</v>
      </c>
      <c r="H222" s="253"/>
      <c r="I222" s="256"/>
      <c r="J222" s="257">
        <f t="shared" si="41"/>
        <v>26000</v>
      </c>
      <c r="K222" s="257">
        <v>26000</v>
      </c>
      <c r="L222" s="257"/>
      <c r="M222" s="257"/>
      <c r="N222" s="30">
        <f>SUM(O222:W222)</f>
        <v>0</v>
      </c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2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  <c r="AK222" s="32">
        <f>Y222+N222</f>
        <v>0</v>
      </c>
      <c r="AL222" s="33"/>
      <c r="AM222" s="33"/>
      <c r="AN222" s="33"/>
      <c r="AO222" s="33"/>
      <c r="AP222" s="33"/>
      <c r="AQ222" s="33"/>
      <c r="AR222" s="33"/>
      <c r="AS222" s="33"/>
      <c r="AT222" s="33"/>
      <c r="AU222" s="33"/>
      <c r="AV222" s="33"/>
      <c r="AW222" s="33"/>
      <c r="AX222" s="33"/>
      <c r="AY222" s="33"/>
      <c r="AZ222" s="33"/>
      <c r="BA222" s="33"/>
      <c r="BB222" s="33"/>
      <c r="BC222" s="33"/>
      <c r="BD222" s="33"/>
      <c r="BE222" s="33"/>
      <c r="BF222" s="33"/>
      <c r="BG222" s="197"/>
    </row>
    <row r="223" spans="1:59" s="198" customFormat="1" ht="75" hidden="1" x14ac:dyDescent="0.3">
      <c r="A223" s="155" t="str">
        <f t="shared" si="42"/>
        <v/>
      </c>
      <c r="B223" s="156"/>
      <c r="C223" s="28"/>
      <c r="D223" s="235"/>
      <c r="E223" s="172"/>
      <c r="F223" s="235"/>
      <c r="G223" s="172"/>
      <c r="H223" s="508" t="s">
        <v>116</v>
      </c>
      <c r="I223" s="174"/>
      <c r="J223" s="176">
        <f t="shared" si="41"/>
        <v>0</v>
      </c>
      <c r="K223" s="176">
        <f>K224</f>
        <v>0</v>
      </c>
      <c r="L223" s="176">
        <f>L224</f>
        <v>0</v>
      </c>
      <c r="M223" s="176">
        <f>M224</f>
        <v>0</v>
      </c>
      <c r="N223" s="30">
        <f>SUM(O223:W223)</f>
        <v>0</v>
      </c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2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2">
        <f>Y223+N223</f>
        <v>0</v>
      </c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  <c r="BF223" s="44"/>
      <c r="BG223" s="197"/>
    </row>
    <row r="224" spans="1:59" s="198" customFormat="1" ht="19.5" hidden="1" x14ac:dyDescent="0.3">
      <c r="A224" s="155" t="str">
        <f t="shared" si="42"/>
        <v/>
      </c>
      <c r="B224" s="156" t="s">
        <v>173</v>
      </c>
      <c r="C224" s="28"/>
      <c r="D224" s="178" t="s">
        <v>26</v>
      </c>
      <c r="E224" s="178"/>
      <c r="F224" s="178"/>
      <c r="G224" s="180" t="s">
        <v>3</v>
      </c>
      <c r="H224" s="270"/>
      <c r="I224" s="182"/>
      <c r="J224" s="184">
        <f t="shared" si="41"/>
        <v>0</v>
      </c>
      <c r="K224" s="184">
        <f t="shared" ref="K224:M225" si="48">+K225</f>
        <v>0</v>
      </c>
      <c r="L224" s="184">
        <f t="shared" si="48"/>
        <v>0</v>
      </c>
      <c r="M224" s="184">
        <f t="shared" si="48"/>
        <v>0</v>
      </c>
      <c r="N224" s="30">
        <f>SUM(O224:W224)</f>
        <v>0</v>
      </c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32"/>
      <c r="Z224" s="62"/>
      <c r="AA224" s="62"/>
      <c r="AB224" s="62"/>
      <c r="AC224" s="62"/>
      <c r="AD224" s="62"/>
      <c r="AE224" s="62"/>
      <c r="AF224" s="62"/>
      <c r="AG224" s="62"/>
      <c r="AH224" s="62"/>
      <c r="AI224" s="62"/>
      <c r="AJ224" s="62"/>
      <c r="AK224" s="32">
        <f>Y224+N224</f>
        <v>0</v>
      </c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197"/>
    </row>
    <row r="225" spans="1:65" s="198" customFormat="1" ht="19.5" hidden="1" x14ac:dyDescent="0.3">
      <c r="A225" s="155" t="str">
        <f t="shared" si="42"/>
        <v/>
      </c>
      <c r="B225" s="156" t="s">
        <v>173</v>
      </c>
      <c r="C225" s="28"/>
      <c r="D225" s="178" t="s">
        <v>25</v>
      </c>
      <c r="E225" s="178"/>
      <c r="F225" s="178"/>
      <c r="G225" s="180" t="s">
        <v>3</v>
      </c>
      <c r="H225" s="246"/>
      <c r="I225" s="226"/>
      <c r="J225" s="251">
        <f t="shared" si="41"/>
        <v>0</v>
      </c>
      <c r="K225" s="251">
        <f t="shared" si="48"/>
        <v>0</v>
      </c>
      <c r="L225" s="271">
        <f t="shared" si="48"/>
        <v>0</v>
      </c>
      <c r="M225" s="271">
        <f t="shared" si="48"/>
        <v>0</v>
      </c>
      <c r="N225" s="30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32"/>
      <c r="Z225" s="62"/>
      <c r="AA225" s="62"/>
      <c r="AB225" s="62"/>
      <c r="AC225" s="62"/>
      <c r="AD225" s="62"/>
      <c r="AE225" s="62"/>
      <c r="AF225" s="62"/>
      <c r="AG225" s="62"/>
      <c r="AH225" s="62"/>
      <c r="AI225" s="62"/>
      <c r="AJ225" s="62"/>
      <c r="AK225" s="32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197"/>
    </row>
    <row r="226" spans="1:65" s="198" customFormat="1" ht="38.25" hidden="1" thickBot="1" x14ac:dyDescent="0.35">
      <c r="A226" s="155" t="str">
        <f t="shared" si="42"/>
        <v/>
      </c>
      <c r="B226" s="156" t="s">
        <v>173</v>
      </c>
      <c r="C226" s="28"/>
      <c r="D226" s="254" t="s">
        <v>70</v>
      </c>
      <c r="E226" s="252">
        <v>7670</v>
      </c>
      <c r="F226" s="254" t="s">
        <v>148</v>
      </c>
      <c r="G226" s="255" t="s">
        <v>72</v>
      </c>
      <c r="H226" s="253"/>
      <c r="I226" s="256"/>
      <c r="J226" s="257">
        <f t="shared" si="41"/>
        <v>0</v>
      </c>
      <c r="K226" s="257"/>
      <c r="L226" s="277"/>
      <c r="M226" s="277"/>
      <c r="N226" s="30">
        <f>SUM(O226:W226)</f>
        <v>0</v>
      </c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J226" s="32"/>
      <c r="AK226" s="32">
        <f>Y226+N226</f>
        <v>0</v>
      </c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44"/>
      <c r="BG226" s="197"/>
    </row>
    <row r="227" spans="1:65" s="196" customFormat="1" ht="114.75" customHeight="1" x14ac:dyDescent="0.3">
      <c r="A227" s="155" t="str">
        <f t="shared" si="42"/>
        <v>п</v>
      </c>
      <c r="B227" s="156"/>
      <c r="C227" s="28"/>
      <c r="D227" s="278"/>
      <c r="E227" s="274"/>
      <c r="F227" s="278"/>
      <c r="G227" s="279"/>
      <c r="H227" s="280" t="s">
        <v>82</v>
      </c>
      <c r="I227" s="281" t="s">
        <v>214</v>
      </c>
      <c r="J227" s="282">
        <f t="shared" si="41"/>
        <v>140714</v>
      </c>
      <c r="K227" s="283">
        <f>K228</f>
        <v>0</v>
      </c>
      <c r="L227" s="283">
        <f>L228</f>
        <v>140714</v>
      </c>
      <c r="M227" s="283">
        <f>M228</f>
        <v>140714</v>
      </c>
      <c r="N227" s="30">
        <f t="shared" ref="N227:N233" si="49">SUM(O227:W227)</f>
        <v>0</v>
      </c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2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2">
        <f t="shared" ref="AK227:AK233" si="50">Y227+N227</f>
        <v>0</v>
      </c>
      <c r="AL227" s="33"/>
      <c r="AM227" s="33"/>
      <c r="AN227" s="33"/>
      <c r="AO227" s="33"/>
      <c r="AP227" s="33"/>
      <c r="AQ227" s="33"/>
      <c r="AR227" s="33"/>
      <c r="AS227" s="33"/>
      <c r="AT227" s="33"/>
      <c r="AU227" s="33"/>
      <c r="AV227" s="33"/>
      <c r="AW227" s="33"/>
      <c r="AX227" s="33"/>
      <c r="AY227" s="33"/>
      <c r="AZ227" s="33"/>
      <c r="BA227" s="33"/>
      <c r="BB227" s="33"/>
      <c r="BC227" s="33"/>
      <c r="BD227" s="33"/>
      <c r="BE227" s="33"/>
      <c r="BF227" s="33"/>
      <c r="BG227" s="197"/>
    </row>
    <row r="228" spans="1:65" s="198" customFormat="1" ht="19.5" x14ac:dyDescent="0.3">
      <c r="A228" s="155" t="str">
        <f>IF(J228=0,"","п")</f>
        <v>п</v>
      </c>
      <c r="B228" s="156" t="s">
        <v>173</v>
      </c>
      <c r="C228" s="102"/>
      <c r="D228" s="178" t="s">
        <v>26</v>
      </c>
      <c r="E228" s="178"/>
      <c r="F228" s="178"/>
      <c r="G228" s="180" t="s">
        <v>3</v>
      </c>
      <c r="H228" s="201"/>
      <c r="I228" s="202"/>
      <c r="J228" s="203">
        <f t="shared" si="41"/>
        <v>140714</v>
      </c>
      <c r="K228" s="205">
        <f>+K229</f>
        <v>0</v>
      </c>
      <c r="L228" s="205">
        <f>+L229</f>
        <v>140714</v>
      </c>
      <c r="M228" s="205">
        <f>+M229</f>
        <v>140714</v>
      </c>
      <c r="N228" s="30">
        <f t="shared" si="49"/>
        <v>0</v>
      </c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32"/>
      <c r="Z228" s="62"/>
      <c r="AA228" s="62"/>
      <c r="AB228" s="62"/>
      <c r="AC228" s="62"/>
      <c r="AD228" s="62"/>
      <c r="AE228" s="62"/>
      <c r="AF228" s="62"/>
      <c r="AG228" s="62"/>
      <c r="AH228" s="62"/>
      <c r="AI228" s="62"/>
      <c r="AJ228" s="62"/>
      <c r="AK228" s="32">
        <f t="shared" si="50"/>
        <v>0</v>
      </c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44"/>
      <c r="BG228" s="197"/>
    </row>
    <row r="229" spans="1:65" s="198" customFormat="1" ht="19.5" x14ac:dyDescent="0.3">
      <c r="A229" s="155" t="str">
        <f t="shared" si="42"/>
        <v>п</v>
      </c>
      <c r="B229" s="156" t="s">
        <v>173</v>
      </c>
      <c r="C229" s="102"/>
      <c r="D229" s="178" t="s">
        <v>25</v>
      </c>
      <c r="E229" s="178"/>
      <c r="F229" s="178"/>
      <c r="G229" s="180" t="s">
        <v>3</v>
      </c>
      <c r="H229" s="258"/>
      <c r="I229" s="259"/>
      <c r="J229" s="260">
        <f t="shared" si="41"/>
        <v>140714</v>
      </c>
      <c r="K229" s="268">
        <f>+K231+K230</f>
        <v>0</v>
      </c>
      <c r="L229" s="268">
        <f>+L231+L230</f>
        <v>140714</v>
      </c>
      <c r="M229" s="268">
        <f>+M231+M230</f>
        <v>140714</v>
      </c>
      <c r="N229" s="30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32"/>
      <c r="Z229" s="62"/>
      <c r="AA229" s="62"/>
      <c r="AB229" s="62"/>
      <c r="AC229" s="62"/>
      <c r="AD229" s="62"/>
      <c r="AE229" s="62"/>
      <c r="AF229" s="62"/>
      <c r="AG229" s="62"/>
      <c r="AH229" s="62"/>
      <c r="AI229" s="62"/>
      <c r="AJ229" s="62"/>
      <c r="AK229" s="32"/>
      <c r="AL229" s="44"/>
      <c r="AM229" s="44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  <c r="BF229" s="44"/>
      <c r="BG229" s="197"/>
    </row>
    <row r="230" spans="1:65" s="44" customFormat="1" ht="37.5" hidden="1" x14ac:dyDescent="0.25">
      <c r="A230" s="27" t="str">
        <f t="shared" si="42"/>
        <v/>
      </c>
      <c r="B230" s="156" t="s">
        <v>173</v>
      </c>
      <c r="C230" s="102"/>
      <c r="D230" s="369" t="s">
        <v>207</v>
      </c>
      <c r="E230" s="369" t="s">
        <v>208</v>
      </c>
      <c r="F230" s="369" t="s">
        <v>209</v>
      </c>
      <c r="G230" s="443" t="s">
        <v>210</v>
      </c>
      <c r="H230" s="189"/>
      <c r="I230" s="110"/>
      <c r="J230" s="128">
        <f t="shared" si="41"/>
        <v>0</v>
      </c>
      <c r="K230" s="37"/>
      <c r="L230" s="35"/>
      <c r="M230" s="35"/>
      <c r="N230" s="66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9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9"/>
      <c r="AL230" s="33"/>
      <c r="AM230" s="33"/>
      <c r="AN230" s="33"/>
      <c r="AO230" s="33"/>
      <c r="AP230" s="33"/>
      <c r="AQ230" s="33"/>
      <c r="AR230" s="33"/>
      <c r="AS230" s="33"/>
      <c r="AT230" s="33"/>
      <c r="AU230" s="33"/>
      <c r="AV230" s="33"/>
      <c r="AW230" s="33"/>
      <c r="AX230" s="33"/>
      <c r="AY230" s="33"/>
      <c r="AZ230" s="33"/>
      <c r="BA230" s="33"/>
      <c r="BB230" s="33"/>
      <c r="BC230" s="33"/>
      <c r="BD230" s="33"/>
      <c r="BE230" s="33"/>
      <c r="BF230" s="33"/>
      <c r="BG230" s="106"/>
      <c r="BH230" s="33"/>
      <c r="BI230" s="33"/>
      <c r="BJ230" s="33"/>
      <c r="BK230" s="33"/>
      <c r="BL230" s="33"/>
      <c r="BM230" s="33"/>
    </row>
    <row r="231" spans="1:65" s="196" customFormat="1" ht="19.5" thickBot="1" x14ac:dyDescent="0.35">
      <c r="A231" s="155" t="str">
        <f t="shared" si="42"/>
        <v>п</v>
      </c>
      <c r="B231" s="156" t="s">
        <v>173</v>
      </c>
      <c r="C231" s="28"/>
      <c r="D231" s="262" t="s">
        <v>74</v>
      </c>
      <c r="E231" s="254" t="s">
        <v>75</v>
      </c>
      <c r="F231" s="254" t="s">
        <v>151</v>
      </c>
      <c r="G231" s="255" t="s">
        <v>76</v>
      </c>
      <c r="H231" s="263"/>
      <c r="I231" s="256"/>
      <c r="J231" s="269">
        <f t="shared" si="41"/>
        <v>140714</v>
      </c>
      <c r="K231" s="257"/>
      <c r="L231" s="284">
        <v>140714</v>
      </c>
      <c r="M231" s="284">
        <v>140714</v>
      </c>
      <c r="N231" s="30">
        <f t="shared" si="49"/>
        <v>0</v>
      </c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2"/>
      <c r="Z231" s="39"/>
      <c r="AA231" s="39"/>
      <c r="AB231" s="39"/>
      <c r="AC231" s="39"/>
      <c r="AD231" s="39"/>
      <c r="AE231" s="39"/>
      <c r="AF231" s="39"/>
      <c r="AG231" s="39"/>
      <c r="AH231" s="39"/>
      <c r="AI231" s="39"/>
      <c r="AJ231" s="39"/>
      <c r="AK231" s="32">
        <f t="shared" si="50"/>
        <v>0</v>
      </c>
      <c r="AL231" s="33"/>
      <c r="AM231" s="33"/>
      <c r="AN231" s="33"/>
      <c r="AO231" s="33"/>
      <c r="AP231" s="33"/>
      <c r="AQ231" s="33"/>
      <c r="AR231" s="33"/>
      <c r="AS231" s="33"/>
      <c r="AT231" s="33"/>
      <c r="AU231" s="33"/>
      <c r="AV231" s="33"/>
      <c r="AW231" s="33"/>
      <c r="AX231" s="33"/>
      <c r="AY231" s="33"/>
      <c r="AZ231" s="33"/>
      <c r="BA231" s="33"/>
      <c r="BB231" s="33"/>
      <c r="BC231" s="33"/>
      <c r="BD231" s="33"/>
      <c r="BE231" s="33"/>
      <c r="BF231" s="33"/>
      <c r="BG231" s="197"/>
    </row>
    <row r="232" spans="1:65" s="196" customFormat="1" ht="60" customHeight="1" x14ac:dyDescent="0.3">
      <c r="A232" s="155" t="str">
        <f t="shared" si="42"/>
        <v>п</v>
      </c>
      <c r="B232" s="156"/>
      <c r="C232" s="28"/>
      <c r="D232" s="171"/>
      <c r="E232" s="170"/>
      <c r="F232" s="171"/>
      <c r="G232" s="172"/>
      <c r="H232" s="173" t="s">
        <v>325</v>
      </c>
      <c r="I232" s="239" t="s">
        <v>326</v>
      </c>
      <c r="J232" s="175">
        <f>+K232+L232</f>
        <v>13762822</v>
      </c>
      <c r="K232" s="176">
        <f>+K233+K260+K273+K282+K269+K309</f>
        <v>5762822</v>
      </c>
      <c r="L232" s="176">
        <f>+L233+L260+L273+L282+L269+L309</f>
        <v>8000000</v>
      </c>
      <c r="M232" s="176">
        <f>+M233+M260+M273+M282+M269+M309</f>
        <v>8000000</v>
      </c>
      <c r="N232" s="30">
        <f t="shared" si="49"/>
        <v>0</v>
      </c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2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2">
        <f t="shared" si="50"/>
        <v>0</v>
      </c>
      <c r="AL232" s="33"/>
      <c r="AM232" s="33"/>
      <c r="AN232" s="33"/>
      <c r="AO232" s="33"/>
      <c r="AP232" s="33"/>
      <c r="AQ232" s="33"/>
      <c r="AR232" s="33"/>
      <c r="AS232" s="33"/>
      <c r="AT232" s="33"/>
      <c r="AU232" s="33"/>
      <c r="AV232" s="33"/>
      <c r="AW232" s="33"/>
      <c r="AX232" s="33"/>
      <c r="AY232" s="33"/>
      <c r="AZ232" s="33"/>
      <c r="BA232" s="33"/>
      <c r="BB232" s="33"/>
      <c r="BC232" s="33"/>
      <c r="BD232" s="33"/>
      <c r="BE232" s="33"/>
      <c r="BF232" s="33"/>
      <c r="BG232" s="197"/>
    </row>
    <row r="233" spans="1:65" s="44" customFormat="1" ht="39.75" hidden="1" customHeight="1" x14ac:dyDescent="0.25">
      <c r="A233" s="27" t="str">
        <f t="shared" si="42"/>
        <v/>
      </c>
      <c r="B233" s="156" t="s">
        <v>173</v>
      </c>
      <c r="C233" s="102"/>
      <c r="D233" s="178" t="s">
        <v>26</v>
      </c>
      <c r="E233" s="178"/>
      <c r="F233" s="178"/>
      <c r="G233" s="180" t="s">
        <v>3</v>
      </c>
      <c r="H233" s="201"/>
      <c r="I233" s="202"/>
      <c r="J233" s="203">
        <f t="shared" si="41"/>
        <v>0</v>
      </c>
      <c r="K233" s="204">
        <f>+K234</f>
        <v>0</v>
      </c>
      <c r="L233" s="204">
        <f>+L234</f>
        <v>0</v>
      </c>
      <c r="M233" s="204">
        <f>+M234</f>
        <v>0</v>
      </c>
      <c r="N233" s="30">
        <f t="shared" si="49"/>
        <v>0</v>
      </c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32"/>
      <c r="Z233" s="62"/>
      <c r="AA233" s="62"/>
      <c r="AB233" s="62"/>
      <c r="AC233" s="62"/>
      <c r="AD233" s="62"/>
      <c r="AE233" s="62"/>
      <c r="AF233" s="62"/>
      <c r="AG233" s="62"/>
      <c r="AH233" s="62"/>
      <c r="AI233" s="62"/>
      <c r="AJ233" s="62"/>
      <c r="AK233" s="32">
        <f t="shared" si="50"/>
        <v>0</v>
      </c>
      <c r="BG233" s="106"/>
    </row>
    <row r="234" spans="1:65" s="44" customFormat="1" ht="39.75" hidden="1" customHeight="1" x14ac:dyDescent="0.25">
      <c r="A234" s="27" t="str">
        <f t="shared" si="42"/>
        <v/>
      </c>
      <c r="B234" s="156" t="s">
        <v>173</v>
      </c>
      <c r="C234" s="102"/>
      <c r="D234" s="178" t="s">
        <v>25</v>
      </c>
      <c r="E234" s="178"/>
      <c r="F234" s="178"/>
      <c r="G234" s="180" t="s">
        <v>3</v>
      </c>
      <c r="H234" s="201"/>
      <c r="I234" s="202"/>
      <c r="J234" s="203">
        <f>+K234+L234</f>
        <v>0</v>
      </c>
      <c r="K234" s="204">
        <f>SUM(K235:K259)-K241</f>
        <v>0</v>
      </c>
      <c r="L234" s="204">
        <f>SUM(L235:L259)-L241</f>
        <v>0</v>
      </c>
      <c r="M234" s="204">
        <f>SUM(M235:M259)-M241</f>
        <v>0</v>
      </c>
      <c r="N234" s="30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32"/>
      <c r="Z234" s="62"/>
      <c r="AA234" s="62"/>
      <c r="AB234" s="62"/>
      <c r="AC234" s="62"/>
      <c r="AD234" s="62"/>
      <c r="AE234" s="62"/>
      <c r="AF234" s="62"/>
      <c r="AG234" s="62"/>
      <c r="AH234" s="62"/>
      <c r="AI234" s="62"/>
      <c r="AJ234" s="62"/>
      <c r="AK234" s="32"/>
      <c r="BG234" s="106"/>
    </row>
    <row r="235" spans="1:65" s="33" customFormat="1" ht="76.5" hidden="1" customHeight="1" x14ac:dyDescent="0.25">
      <c r="A235" s="27" t="str">
        <f t="shared" si="42"/>
        <v/>
      </c>
      <c r="B235" s="28" t="s">
        <v>173</v>
      </c>
      <c r="C235" s="104"/>
      <c r="D235" s="366" t="s">
        <v>98</v>
      </c>
      <c r="E235" s="366" t="s">
        <v>99</v>
      </c>
      <c r="F235" s="187" t="s">
        <v>90</v>
      </c>
      <c r="G235" s="391" t="s">
        <v>100</v>
      </c>
      <c r="H235" s="264"/>
      <c r="I235" s="265"/>
      <c r="J235" s="266">
        <f t="shared" si="41"/>
        <v>0</v>
      </c>
      <c r="K235" s="267"/>
      <c r="L235" s="267"/>
      <c r="M235" s="267"/>
      <c r="N235" s="66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9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9"/>
      <c r="BG235" s="106"/>
    </row>
    <row r="236" spans="1:65" s="33" customFormat="1" ht="40.5" hidden="1" customHeight="1" x14ac:dyDescent="0.25">
      <c r="A236" s="27" t="str">
        <f t="shared" si="42"/>
        <v/>
      </c>
      <c r="B236" s="28" t="s">
        <v>173</v>
      </c>
      <c r="C236" s="104"/>
      <c r="D236" s="366" t="s">
        <v>41</v>
      </c>
      <c r="E236" s="366" t="s">
        <v>167</v>
      </c>
      <c r="F236" s="187" t="s">
        <v>156</v>
      </c>
      <c r="G236" s="391" t="s">
        <v>165</v>
      </c>
      <c r="H236" s="264"/>
      <c r="I236" s="122"/>
      <c r="J236" s="135">
        <f t="shared" si="41"/>
        <v>0</v>
      </c>
      <c r="K236" s="48"/>
      <c r="L236" s="48"/>
      <c r="M236" s="48"/>
      <c r="N236" s="66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9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9"/>
      <c r="BG236" s="106"/>
    </row>
    <row r="237" spans="1:65" s="33" customFormat="1" ht="23.25" hidden="1" customHeight="1" x14ac:dyDescent="0.25">
      <c r="A237" s="27" t="str">
        <f t="shared" si="42"/>
        <v/>
      </c>
      <c r="B237" s="28" t="s">
        <v>173</v>
      </c>
      <c r="C237" s="104"/>
      <c r="D237" s="366" t="s">
        <v>107</v>
      </c>
      <c r="E237" s="366" t="s">
        <v>108</v>
      </c>
      <c r="F237" s="187" t="s">
        <v>109</v>
      </c>
      <c r="G237" s="391" t="s">
        <v>110</v>
      </c>
      <c r="H237" s="264"/>
      <c r="I237" s="122"/>
      <c r="J237" s="135">
        <f t="shared" si="41"/>
        <v>0</v>
      </c>
      <c r="K237" s="48"/>
      <c r="L237" s="48"/>
      <c r="M237" s="48"/>
      <c r="N237" s="66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9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9"/>
      <c r="BG237" s="106"/>
    </row>
    <row r="238" spans="1:65" s="33" customFormat="1" ht="61.5" hidden="1" customHeight="1" x14ac:dyDescent="0.25">
      <c r="A238" s="27" t="str">
        <f t="shared" si="42"/>
        <v/>
      </c>
      <c r="B238" s="28" t="s">
        <v>173</v>
      </c>
      <c r="C238" s="102"/>
      <c r="D238" s="211" t="s">
        <v>38</v>
      </c>
      <c r="E238" s="186" t="s">
        <v>39</v>
      </c>
      <c r="F238" s="187" t="s">
        <v>84</v>
      </c>
      <c r="G238" s="188" t="s">
        <v>40</v>
      </c>
      <c r="H238" s="189"/>
      <c r="I238" s="110"/>
      <c r="J238" s="128">
        <f t="shared" si="41"/>
        <v>0</v>
      </c>
      <c r="K238" s="37"/>
      <c r="L238" s="37"/>
      <c r="M238" s="37"/>
      <c r="N238" s="66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9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9"/>
      <c r="BG238" s="106"/>
    </row>
    <row r="239" spans="1:65" s="33" customFormat="1" ht="21" hidden="1" customHeight="1" x14ac:dyDescent="0.25">
      <c r="A239" s="27" t="str">
        <f t="shared" si="42"/>
        <v/>
      </c>
      <c r="B239" s="28" t="s">
        <v>173</v>
      </c>
      <c r="C239" s="102"/>
      <c r="D239" s="211"/>
      <c r="E239" s="186"/>
      <c r="F239" s="187"/>
      <c r="G239" s="188"/>
      <c r="H239" s="215"/>
      <c r="I239" s="110"/>
      <c r="J239" s="37">
        <f t="shared" si="41"/>
        <v>0</v>
      </c>
      <c r="K239" s="37"/>
      <c r="L239" s="37"/>
      <c r="M239" s="37"/>
      <c r="N239" s="66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9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9"/>
      <c r="BG239" s="106"/>
    </row>
    <row r="240" spans="1:65" s="33" customFormat="1" ht="76.5" hidden="1" customHeight="1" x14ac:dyDescent="0.25">
      <c r="A240" s="27" t="str">
        <f t="shared" si="42"/>
        <v/>
      </c>
      <c r="B240" s="28" t="s">
        <v>173</v>
      </c>
      <c r="C240" s="102"/>
      <c r="D240" s="211" t="s">
        <v>44</v>
      </c>
      <c r="E240" s="186" t="s">
        <v>45</v>
      </c>
      <c r="F240" s="187" t="s">
        <v>147</v>
      </c>
      <c r="G240" s="188" t="s">
        <v>46</v>
      </c>
      <c r="H240" s="189"/>
      <c r="I240" s="110"/>
      <c r="J240" s="128">
        <f t="shared" si="41"/>
        <v>0</v>
      </c>
      <c r="K240" s="37"/>
      <c r="L240" s="41"/>
      <c r="M240" s="41"/>
      <c r="N240" s="66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9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9"/>
      <c r="BG240" s="106"/>
    </row>
    <row r="241" spans="1:59" s="86" customFormat="1" ht="39" hidden="1" customHeight="1" x14ac:dyDescent="0.3">
      <c r="A241" s="27" t="str">
        <f t="shared" si="42"/>
        <v/>
      </c>
      <c r="B241" s="100" t="s">
        <v>173</v>
      </c>
      <c r="C241" s="103"/>
      <c r="D241" s="464"/>
      <c r="E241" s="216"/>
      <c r="F241" s="217"/>
      <c r="G241" s="218" t="s">
        <v>20</v>
      </c>
      <c r="H241" s="285"/>
      <c r="I241" s="124"/>
      <c r="J241" s="129">
        <f t="shared" si="41"/>
        <v>0</v>
      </c>
      <c r="K241" s="34"/>
      <c r="L241" s="90"/>
      <c r="M241" s="90"/>
      <c r="N241" s="105"/>
      <c r="O241" s="84"/>
      <c r="P241" s="84"/>
      <c r="Q241" s="84"/>
      <c r="R241" s="84"/>
      <c r="S241" s="84"/>
      <c r="T241" s="84"/>
      <c r="U241" s="84"/>
      <c r="V241" s="84"/>
      <c r="W241" s="84"/>
      <c r="X241" s="84"/>
      <c r="Y241" s="87"/>
      <c r="Z241" s="84"/>
      <c r="AA241" s="84"/>
      <c r="AB241" s="84"/>
      <c r="AC241" s="84"/>
      <c r="AD241" s="84"/>
      <c r="AE241" s="84"/>
      <c r="AF241" s="84"/>
      <c r="AG241" s="84"/>
      <c r="AH241" s="84"/>
      <c r="AI241" s="84"/>
      <c r="AJ241" s="84"/>
      <c r="AK241" s="87"/>
      <c r="BG241" s="106"/>
    </row>
    <row r="242" spans="1:59" s="33" customFormat="1" ht="18" hidden="1" customHeight="1" x14ac:dyDescent="0.25">
      <c r="A242" s="27" t="str">
        <f t="shared" si="42"/>
        <v/>
      </c>
      <c r="B242" s="28" t="s">
        <v>173</v>
      </c>
      <c r="C242" s="102"/>
      <c r="D242" s="211" t="s">
        <v>103</v>
      </c>
      <c r="E242" s="186" t="s">
        <v>104</v>
      </c>
      <c r="F242" s="187" t="s">
        <v>105</v>
      </c>
      <c r="G242" s="188" t="s">
        <v>106</v>
      </c>
      <c r="H242" s="215"/>
      <c r="I242" s="110"/>
      <c r="J242" s="37">
        <f t="shared" si="41"/>
        <v>0</v>
      </c>
      <c r="K242" s="37"/>
      <c r="L242" s="37"/>
      <c r="M242" s="37"/>
      <c r="N242" s="30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2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  <c r="AK242" s="32"/>
      <c r="BG242" s="106"/>
    </row>
    <row r="243" spans="1:59" s="33" customFormat="1" ht="21" hidden="1" customHeight="1" x14ac:dyDescent="0.25">
      <c r="A243" s="27" t="str">
        <f t="shared" si="42"/>
        <v/>
      </c>
      <c r="B243" s="28" t="s">
        <v>173</v>
      </c>
      <c r="C243" s="102"/>
      <c r="D243" s="211" t="s">
        <v>85</v>
      </c>
      <c r="E243" s="186" t="s">
        <v>86</v>
      </c>
      <c r="F243" s="187" t="s">
        <v>149</v>
      </c>
      <c r="G243" s="188" t="s">
        <v>87</v>
      </c>
      <c r="H243" s="189"/>
      <c r="I243" s="110"/>
      <c r="J243" s="128">
        <f t="shared" ref="J243:J278" si="51">+K243+L243</f>
        <v>0</v>
      </c>
      <c r="K243" s="37"/>
      <c r="L243" s="37"/>
      <c r="M243" s="37"/>
      <c r="N243" s="66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9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9"/>
      <c r="BG243" s="106"/>
    </row>
    <row r="244" spans="1:59" s="33" customFormat="1" ht="21" hidden="1" customHeight="1" x14ac:dyDescent="0.25">
      <c r="A244" s="27" t="str">
        <f t="shared" si="42"/>
        <v/>
      </c>
      <c r="B244" s="28" t="s">
        <v>173</v>
      </c>
      <c r="C244" s="102"/>
      <c r="D244" s="211"/>
      <c r="E244" s="186"/>
      <c r="F244" s="187"/>
      <c r="G244" s="188"/>
      <c r="H244" s="215"/>
      <c r="I244" s="110"/>
      <c r="J244" s="37">
        <f t="shared" si="51"/>
        <v>0</v>
      </c>
      <c r="K244" s="37"/>
      <c r="L244" s="37"/>
      <c r="M244" s="37"/>
      <c r="N244" s="66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9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9"/>
      <c r="BG244" s="106"/>
    </row>
    <row r="245" spans="1:59" s="33" customFormat="1" hidden="1" x14ac:dyDescent="0.25">
      <c r="A245" s="27" t="str">
        <f t="shared" si="42"/>
        <v/>
      </c>
      <c r="B245" s="28" t="s">
        <v>173</v>
      </c>
      <c r="C245" s="102"/>
      <c r="D245" s="211"/>
      <c r="E245" s="187"/>
      <c r="F245" s="187"/>
      <c r="G245" s="188"/>
      <c r="H245" s="215"/>
      <c r="I245" s="110"/>
      <c r="J245" s="37">
        <f t="shared" si="51"/>
        <v>0</v>
      </c>
      <c r="K245" s="37"/>
      <c r="L245" s="37"/>
      <c r="M245" s="37"/>
      <c r="N245" s="30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2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  <c r="AK245" s="32"/>
      <c r="BG245" s="106"/>
    </row>
    <row r="246" spans="1:59" s="33" customFormat="1" ht="19.5" hidden="1" customHeight="1" x14ac:dyDescent="0.25">
      <c r="A246" s="27" t="str">
        <f t="shared" si="42"/>
        <v/>
      </c>
      <c r="B246" s="28" t="s">
        <v>173</v>
      </c>
      <c r="C246" s="102"/>
      <c r="D246" s="211" t="s">
        <v>219</v>
      </c>
      <c r="E246" s="186" t="s">
        <v>220</v>
      </c>
      <c r="F246" s="187" t="s">
        <v>209</v>
      </c>
      <c r="G246" s="188" t="s">
        <v>221</v>
      </c>
      <c r="H246" s="215"/>
      <c r="I246" s="110"/>
      <c r="J246" s="37">
        <f t="shared" si="51"/>
        <v>0</v>
      </c>
      <c r="K246" s="37"/>
      <c r="L246" s="37"/>
      <c r="M246" s="37"/>
      <c r="N246" s="66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9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9"/>
      <c r="BG246" s="106"/>
    </row>
    <row r="247" spans="1:59" s="33" customFormat="1" ht="18" hidden="1" customHeight="1" x14ac:dyDescent="0.25">
      <c r="A247" s="27" t="str">
        <f t="shared" si="42"/>
        <v/>
      </c>
      <c r="B247" s="28" t="s">
        <v>173</v>
      </c>
      <c r="C247" s="102"/>
      <c r="D247" s="211"/>
      <c r="E247" s="186"/>
      <c r="F247" s="187"/>
      <c r="G247" s="188"/>
      <c r="H247" s="215"/>
      <c r="I247" s="110"/>
      <c r="J247" s="37">
        <f t="shared" si="51"/>
        <v>0</v>
      </c>
      <c r="K247" s="37">
        <f>+K248</f>
        <v>0</v>
      </c>
      <c r="L247" s="37">
        <f>+L248</f>
        <v>0</v>
      </c>
      <c r="M247" s="37">
        <f>+M248</f>
        <v>0</v>
      </c>
      <c r="N247" s="30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2"/>
      <c r="Z247" s="39"/>
      <c r="AA247" s="39"/>
      <c r="AB247" s="39"/>
      <c r="AC247" s="39"/>
      <c r="AD247" s="39"/>
      <c r="AE247" s="39"/>
      <c r="AF247" s="39"/>
      <c r="AG247" s="39"/>
      <c r="AH247" s="39"/>
      <c r="AI247" s="39"/>
      <c r="AJ247" s="39"/>
      <c r="AK247" s="32"/>
      <c r="BG247" s="106"/>
    </row>
    <row r="248" spans="1:59" s="33" customFormat="1" hidden="1" x14ac:dyDescent="0.25">
      <c r="A248" s="27" t="str">
        <f t="shared" si="42"/>
        <v/>
      </c>
      <c r="B248" s="28" t="s">
        <v>173</v>
      </c>
      <c r="C248" s="102"/>
      <c r="D248" s="211"/>
      <c r="E248" s="186"/>
      <c r="F248" s="187"/>
      <c r="G248" s="188"/>
      <c r="H248" s="215"/>
      <c r="I248" s="110"/>
      <c r="J248" s="37">
        <f t="shared" si="51"/>
        <v>0</v>
      </c>
      <c r="K248" s="37"/>
      <c r="L248" s="37"/>
      <c r="M248" s="37"/>
      <c r="N248" s="30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2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2"/>
      <c r="BG248" s="106"/>
    </row>
    <row r="249" spans="1:59" s="33" customFormat="1" ht="18.75" hidden="1" customHeight="1" x14ac:dyDescent="0.25">
      <c r="A249" s="27" t="str">
        <f t="shared" ref="A249:A313" si="52">IF(J249=0,"","п")</f>
        <v/>
      </c>
      <c r="B249" s="100" t="s">
        <v>173</v>
      </c>
      <c r="C249" s="103"/>
      <c r="D249" s="464"/>
      <c r="E249" s="216"/>
      <c r="F249" s="217"/>
      <c r="G249" s="240"/>
      <c r="H249" s="219"/>
      <c r="I249" s="124"/>
      <c r="J249" s="34">
        <f t="shared" si="51"/>
        <v>0</v>
      </c>
      <c r="K249" s="34"/>
      <c r="L249" s="34"/>
      <c r="M249" s="34"/>
      <c r="N249" s="66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9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9"/>
      <c r="BG249" s="106"/>
    </row>
    <row r="250" spans="1:59" s="33" customFormat="1" hidden="1" x14ac:dyDescent="0.25">
      <c r="A250" s="27" t="str">
        <f t="shared" si="52"/>
        <v/>
      </c>
      <c r="B250" s="28" t="s">
        <v>173</v>
      </c>
      <c r="C250" s="102"/>
      <c r="D250" s="211"/>
      <c r="E250" s="274"/>
      <c r="F250" s="278"/>
      <c r="G250" s="391"/>
      <c r="H250" s="215"/>
      <c r="I250" s="110"/>
      <c r="J250" s="37">
        <f t="shared" si="51"/>
        <v>0</v>
      </c>
      <c r="K250" s="37"/>
      <c r="L250" s="37"/>
      <c r="M250" s="37"/>
      <c r="N250" s="30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2"/>
      <c r="Z250" s="39"/>
      <c r="AA250" s="39"/>
      <c r="AB250" s="39"/>
      <c r="AC250" s="39"/>
      <c r="AD250" s="39"/>
      <c r="AE250" s="39"/>
      <c r="AF250" s="39"/>
      <c r="AG250" s="39"/>
      <c r="AH250" s="39"/>
      <c r="AI250" s="39"/>
      <c r="AJ250" s="39"/>
      <c r="AK250" s="32"/>
      <c r="BG250" s="106"/>
    </row>
    <row r="251" spans="1:59" s="33" customFormat="1" hidden="1" x14ac:dyDescent="0.25">
      <c r="A251" s="27" t="str">
        <f t="shared" si="52"/>
        <v/>
      </c>
      <c r="B251" s="28" t="s">
        <v>173</v>
      </c>
      <c r="C251" s="102"/>
      <c r="D251" s="211"/>
      <c r="E251" s="274"/>
      <c r="F251" s="187"/>
      <c r="G251" s="391"/>
      <c r="H251" s="215"/>
      <c r="I251" s="110"/>
      <c r="J251" s="37">
        <f t="shared" si="51"/>
        <v>0</v>
      </c>
      <c r="K251" s="37"/>
      <c r="L251" s="37">
        <f>147000-147000</f>
        <v>0</v>
      </c>
      <c r="M251" s="37">
        <f>147000-147000</f>
        <v>0</v>
      </c>
      <c r="N251" s="30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2"/>
      <c r="Z251" s="39"/>
      <c r="AA251" s="39"/>
      <c r="AB251" s="39"/>
      <c r="AC251" s="39"/>
      <c r="AD251" s="39"/>
      <c r="AE251" s="39"/>
      <c r="AF251" s="39"/>
      <c r="AG251" s="39"/>
      <c r="AH251" s="39"/>
      <c r="AI251" s="39"/>
      <c r="AJ251" s="39"/>
      <c r="AK251" s="32"/>
      <c r="BG251" s="106"/>
    </row>
    <row r="252" spans="1:59" s="33" customFormat="1" hidden="1" x14ac:dyDescent="0.25">
      <c r="A252" s="27" t="str">
        <f t="shared" si="52"/>
        <v/>
      </c>
      <c r="B252" s="28" t="s">
        <v>173</v>
      </c>
      <c r="C252" s="102"/>
      <c r="D252" s="211"/>
      <c r="E252" s="186"/>
      <c r="F252" s="187"/>
      <c r="G252" s="188"/>
      <c r="H252" s="215"/>
      <c r="I252" s="110"/>
      <c r="J252" s="37">
        <f t="shared" si="51"/>
        <v>0</v>
      </c>
      <c r="K252" s="37"/>
      <c r="L252" s="37"/>
      <c r="M252" s="37"/>
      <c r="N252" s="30">
        <f>SUM(O252:W252)</f>
        <v>0</v>
      </c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2"/>
      <c r="Z252" s="39"/>
      <c r="AA252" s="39"/>
      <c r="AB252" s="39"/>
      <c r="AC252" s="39"/>
      <c r="AD252" s="39"/>
      <c r="AE252" s="39"/>
      <c r="AF252" s="39"/>
      <c r="AG252" s="39"/>
      <c r="AH252" s="39"/>
      <c r="AI252" s="39"/>
      <c r="AJ252" s="39"/>
      <c r="AK252" s="32">
        <f>Y252+N252</f>
        <v>0</v>
      </c>
      <c r="BG252" s="106"/>
    </row>
    <row r="253" spans="1:59" s="33" customFormat="1" ht="18" hidden="1" customHeight="1" x14ac:dyDescent="0.25">
      <c r="A253" s="27" t="str">
        <f t="shared" si="52"/>
        <v/>
      </c>
      <c r="B253" s="28" t="s">
        <v>173</v>
      </c>
      <c r="C253" s="102"/>
      <c r="D253" s="211"/>
      <c r="E253" s="367"/>
      <c r="F253" s="278"/>
      <c r="G253" s="391"/>
      <c r="H253" s="215"/>
      <c r="I253" s="110"/>
      <c r="J253" s="37">
        <f t="shared" si="51"/>
        <v>0</v>
      </c>
      <c r="K253" s="37"/>
      <c r="L253" s="37"/>
      <c r="M253" s="37"/>
      <c r="N253" s="30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2"/>
      <c r="Z253" s="39"/>
      <c r="AA253" s="39"/>
      <c r="AB253" s="39"/>
      <c r="AC253" s="39"/>
      <c r="AD253" s="39"/>
      <c r="AE253" s="39"/>
      <c r="AF253" s="39"/>
      <c r="AG253" s="39"/>
      <c r="AH253" s="39"/>
      <c r="AI253" s="39"/>
      <c r="AJ253" s="39"/>
      <c r="AK253" s="32"/>
      <c r="BG253" s="106"/>
    </row>
    <row r="254" spans="1:59" s="86" customFormat="1" ht="20.25" hidden="1" customHeight="1" x14ac:dyDescent="0.3">
      <c r="A254" s="27" t="str">
        <f t="shared" si="52"/>
        <v/>
      </c>
      <c r="B254" s="100" t="s">
        <v>173</v>
      </c>
      <c r="C254" s="103"/>
      <c r="D254" s="464"/>
      <c r="E254" s="216"/>
      <c r="F254" s="217"/>
      <c r="G254" s="240"/>
      <c r="H254" s="219"/>
      <c r="I254" s="124"/>
      <c r="J254" s="34">
        <f t="shared" si="51"/>
        <v>0</v>
      </c>
      <c r="K254" s="34"/>
      <c r="L254" s="34"/>
      <c r="M254" s="34"/>
      <c r="N254" s="83"/>
      <c r="O254" s="87"/>
      <c r="P254" s="87"/>
      <c r="Q254" s="87"/>
      <c r="R254" s="87"/>
      <c r="S254" s="87"/>
      <c r="T254" s="87"/>
      <c r="U254" s="87"/>
      <c r="V254" s="87"/>
      <c r="W254" s="87"/>
      <c r="X254" s="87"/>
      <c r="Y254" s="85"/>
      <c r="Z254" s="87"/>
      <c r="AA254" s="87"/>
      <c r="AB254" s="87"/>
      <c r="AC254" s="87"/>
      <c r="AD254" s="87"/>
      <c r="AE254" s="87"/>
      <c r="AF254" s="87"/>
      <c r="AG254" s="87"/>
      <c r="AH254" s="87"/>
      <c r="AI254" s="87"/>
      <c r="AJ254" s="87"/>
      <c r="AK254" s="85"/>
      <c r="BG254" s="106"/>
    </row>
    <row r="255" spans="1:59" s="86" customFormat="1" ht="20.25" hidden="1" customHeight="1" x14ac:dyDescent="0.3">
      <c r="A255" s="27" t="str">
        <f t="shared" si="52"/>
        <v/>
      </c>
      <c r="B255" s="28" t="s">
        <v>173</v>
      </c>
      <c r="C255" s="103"/>
      <c r="D255" s="187"/>
      <c r="E255" s="215"/>
      <c r="F255" s="187"/>
      <c r="G255" s="188"/>
      <c r="H255" s="215"/>
      <c r="I255" s="110"/>
      <c r="J255" s="37">
        <f t="shared" si="51"/>
        <v>0</v>
      </c>
      <c r="K255" s="37"/>
      <c r="L255" s="37"/>
      <c r="M255" s="37"/>
      <c r="N255" s="83"/>
      <c r="O255" s="87"/>
      <c r="P255" s="87"/>
      <c r="Q255" s="87"/>
      <c r="R255" s="87"/>
      <c r="S255" s="87"/>
      <c r="T255" s="87"/>
      <c r="U255" s="87"/>
      <c r="V255" s="87"/>
      <c r="W255" s="87"/>
      <c r="X255" s="87"/>
      <c r="Y255" s="85"/>
      <c r="Z255" s="87"/>
      <c r="AA255" s="87"/>
      <c r="AB255" s="87"/>
      <c r="AC255" s="87"/>
      <c r="AD255" s="87"/>
      <c r="AE255" s="87"/>
      <c r="AF255" s="87"/>
      <c r="AG255" s="87"/>
      <c r="AH255" s="87"/>
      <c r="AI255" s="87"/>
      <c r="AJ255" s="87"/>
      <c r="AK255" s="85"/>
      <c r="BG255" s="106"/>
    </row>
    <row r="256" spans="1:59" s="33" customFormat="1" ht="58.5" hidden="1" customHeight="1" x14ac:dyDescent="0.25">
      <c r="A256" s="27" t="str">
        <f t="shared" si="52"/>
        <v/>
      </c>
      <c r="B256" s="28" t="s">
        <v>173</v>
      </c>
      <c r="C256" s="102"/>
      <c r="D256" s="211"/>
      <c r="E256" s="215"/>
      <c r="F256" s="187"/>
      <c r="G256" s="188"/>
      <c r="H256" s="215"/>
      <c r="I256" s="110"/>
      <c r="J256" s="37">
        <f t="shared" si="51"/>
        <v>0</v>
      </c>
      <c r="K256" s="37"/>
      <c r="L256" s="37"/>
      <c r="M256" s="37"/>
      <c r="N256" s="30">
        <f>SUM(O256:W256)</f>
        <v>0</v>
      </c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2"/>
      <c r="Z256" s="39"/>
      <c r="AA256" s="39"/>
      <c r="AB256" s="39"/>
      <c r="AC256" s="39"/>
      <c r="AD256" s="39"/>
      <c r="AE256" s="39"/>
      <c r="AF256" s="39"/>
      <c r="AG256" s="39"/>
      <c r="AH256" s="39"/>
      <c r="AI256" s="39"/>
      <c r="AJ256" s="39"/>
      <c r="AK256" s="32">
        <f>Y256+N256</f>
        <v>0</v>
      </c>
      <c r="BG256" s="106"/>
    </row>
    <row r="257" spans="1:59" s="33" customFormat="1" ht="21" hidden="1" customHeight="1" x14ac:dyDescent="0.25">
      <c r="A257" s="27" t="str">
        <f t="shared" si="52"/>
        <v/>
      </c>
      <c r="B257" s="156" t="s">
        <v>173</v>
      </c>
      <c r="C257" s="102"/>
      <c r="D257" s="211" t="s">
        <v>74</v>
      </c>
      <c r="E257" s="186">
        <v>9770</v>
      </c>
      <c r="F257" s="187" t="s">
        <v>151</v>
      </c>
      <c r="G257" s="188" t="s">
        <v>76</v>
      </c>
      <c r="H257" s="215"/>
      <c r="I257" s="190"/>
      <c r="J257" s="192">
        <f t="shared" si="51"/>
        <v>0</v>
      </c>
      <c r="K257" s="192"/>
      <c r="L257" s="192"/>
      <c r="M257" s="192"/>
      <c r="N257" s="30">
        <f>SUM(O257:W257)</f>
        <v>0</v>
      </c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2"/>
      <c r="Z257" s="39"/>
      <c r="AA257" s="39"/>
      <c r="AB257" s="39"/>
      <c r="AC257" s="39"/>
      <c r="AD257" s="39"/>
      <c r="AE257" s="39"/>
      <c r="AF257" s="39"/>
      <c r="AG257" s="39"/>
      <c r="AH257" s="39"/>
      <c r="AI257" s="39"/>
      <c r="AJ257" s="39"/>
      <c r="AK257" s="32">
        <f>Y257+N257</f>
        <v>0</v>
      </c>
      <c r="BG257" s="106"/>
    </row>
    <row r="258" spans="1:59" s="33" customFormat="1" ht="56.25" hidden="1" x14ac:dyDescent="0.25">
      <c r="A258" s="27" t="str">
        <f t="shared" si="52"/>
        <v/>
      </c>
      <c r="B258" s="156" t="s">
        <v>173</v>
      </c>
      <c r="C258" s="102"/>
      <c r="D258" s="366" t="s">
        <v>95</v>
      </c>
      <c r="E258" s="274" t="s">
        <v>96</v>
      </c>
      <c r="F258" s="278" t="s">
        <v>151</v>
      </c>
      <c r="G258" s="391" t="s">
        <v>97</v>
      </c>
      <c r="H258" s="264"/>
      <c r="I258" s="122"/>
      <c r="J258" s="266">
        <f t="shared" si="51"/>
        <v>0</v>
      </c>
      <c r="K258" s="267"/>
      <c r="L258" s="267"/>
      <c r="M258" s="267"/>
      <c r="N258" s="30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2"/>
      <c r="Z258" s="39"/>
      <c r="AA258" s="39"/>
      <c r="AB258" s="39"/>
      <c r="AC258" s="39"/>
      <c r="AD258" s="39"/>
      <c r="AE258" s="39"/>
      <c r="AF258" s="39"/>
      <c r="AG258" s="39"/>
      <c r="AH258" s="39"/>
      <c r="AI258" s="39"/>
      <c r="AJ258" s="39"/>
      <c r="AK258" s="32"/>
      <c r="BG258" s="106"/>
    </row>
    <row r="259" spans="1:59" s="33" customFormat="1" hidden="1" x14ac:dyDescent="0.25">
      <c r="A259" s="27" t="str">
        <f t="shared" si="52"/>
        <v/>
      </c>
      <c r="B259" s="28" t="s">
        <v>173</v>
      </c>
      <c r="C259" s="102"/>
      <c r="D259" s="211"/>
      <c r="E259" s="274"/>
      <c r="F259" s="278"/>
      <c r="G259" s="391"/>
      <c r="H259" s="274"/>
      <c r="I259" s="122"/>
      <c r="J259" s="48">
        <f t="shared" si="51"/>
        <v>0</v>
      </c>
      <c r="K259" s="48"/>
      <c r="L259" s="48"/>
      <c r="M259" s="48"/>
      <c r="N259" s="30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2"/>
      <c r="Z259" s="39"/>
      <c r="AA259" s="39"/>
      <c r="AB259" s="39"/>
      <c r="AC259" s="39"/>
      <c r="AD259" s="39"/>
      <c r="AE259" s="39"/>
      <c r="AF259" s="39"/>
      <c r="AG259" s="39"/>
      <c r="AH259" s="39"/>
      <c r="AI259" s="39"/>
      <c r="AJ259" s="39"/>
      <c r="AK259" s="32"/>
      <c r="BG259" s="106"/>
    </row>
    <row r="260" spans="1:59" s="44" customFormat="1" ht="36.75" hidden="1" customHeight="1" x14ac:dyDescent="0.25">
      <c r="A260" s="27" t="str">
        <f t="shared" si="52"/>
        <v/>
      </c>
      <c r="B260" s="28" t="s">
        <v>175</v>
      </c>
      <c r="C260" s="28"/>
      <c r="D260" s="178" t="s">
        <v>52</v>
      </c>
      <c r="E260" s="179"/>
      <c r="F260" s="179"/>
      <c r="G260" s="180" t="s">
        <v>2</v>
      </c>
      <c r="H260" s="201"/>
      <c r="I260" s="139"/>
      <c r="J260" s="130">
        <f t="shared" si="51"/>
        <v>0</v>
      </c>
      <c r="K260" s="59">
        <f>+K261</f>
        <v>0</v>
      </c>
      <c r="L260" s="59">
        <f>+L261</f>
        <v>0</v>
      </c>
      <c r="M260" s="59">
        <f>+M261</f>
        <v>0</v>
      </c>
      <c r="N260" s="30">
        <f>SUM(O260:W260)</f>
        <v>0</v>
      </c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32"/>
      <c r="Z260" s="62"/>
      <c r="AA260" s="62"/>
      <c r="AB260" s="62"/>
      <c r="AC260" s="62"/>
      <c r="AD260" s="62"/>
      <c r="AE260" s="62"/>
      <c r="AF260" s="62"/>
      <c r="AG260" s="62"/>
      <c r="AH260" s="62"/>
      <c r="AI260" s="62"/>
      <c r="AJ260" s="62"/>
      <c r="AK260" s="32">
        <f>Y260+N260</f>
        <v>0</v>
      </c>
      <c r="BG260" s="106"/>
    </row>
    <row r="261" spans="1:59" s="44" customFormat="1" ht="36.75" hidden="1" customHeight="1" x14ac:dyDescent="0.25">
      <c r="A261" s="27" t="str">
        <f t="shared" si="52"/>
        <v/>
      </c>
      <c r="B261" s="28" t="s">
        <v>175</v>
      </c>
      <c r="C261" s="28"/>
      <c r="D261" s="178" t="s">
        <v>53</v>
      </c>
      <c r="E261" s="179"/>
      <c r="F261" s="179"/>
      <c r="G261" s="180" t="s">
        <v>2</v>
      </c>
      <c r="H261" s="201"/>
      <c r="I261" s="139"/>
      <c r="J261" s="130">
        <f t="shared" si="51"/>
        <v>0</v>
      </c>
      <c r="K261" s="59">
        <f>SUM(K262:K268)-K265-K263</f>
        <v>0</v>
      </c>
      <c r="L261" s="59">
        <f>SUM(L262:L268)-L265-L263</f>
        <v>0</v>
      </c>
      <c r="M261" s="59">
        <f>SUM(M262:M268)-M265-M263</f>
        <v>0</v>
      </c>
      <c r="N261" s="30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32"/>
      <c r="Z261" s="62"/>
      <c r="AA261" s="62"/>
      <c r="AB261" s="62"/>
      <c r="AC261" s="62"/>
      <c r="AD261" s="62"/>
      <c r="AE261" s="62"/>
      <c r="AF261" s="62"/>
      <c r="AG261" s="62"/>
      <c r="AH261" s="62"/>
      <c r="AI261" s="62"/>
      <c r="AJ261" s="62"/>
      <c r="AK261" s="32"/>
      <c r="BG261" s="106"/>
    </row>
    <row r="262" spans="1:59" s="33" customFormat="1" ht="60.75" hidden="1" customHeight="1" x14ac:dyDescent="0.25">
      <c r="A262" s="27" t="str">
        <f t="shared" si="52"/>
        <v/>
      </c>
      <c r="B262" s="28" t="s">
        <v>175</v>
      </c>
      <c r="C262" s="28"/>
      <c r="D262" s="211" t="s">
        <v>130</v>
      </c>
      <c r="E262" s="187" t="s">
        <v>89</v>
      </c>
      <c r="F262" s="187" t="s">
        <v>90</v>
      </c>
      <c r="G262" s="391" t="s">
        <v>91</v>
      </c>
      <c r="H262" s="189" t="s">
        <v>143</v>
      </c>
      <c r="I262" s="110"/>
      <c r="J262" s="128">
        <f t="shared" si="51"/>
        <v>0</v>
      </c>
      <c r="K262" s="37"/>
      <c r="L262" s="35"/>
      <c r="M262" s="35"/>
      <c r="N262" s="30">
        <f>SUM(O262:W262)</f>
        <v>0</v>
      </c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2"/>
      <c r="Z262" s="39"/>
      <c r="AA262" s="39"/>
      <c r="AB262" s="39"/>
      <c r="AC262" s="39"/>
      <c r="AD262" s="39"/>
      <c r="AE262" s="39"/>
      <c r="AF262" s="39"/>
      <c r="AG262" s="39"/>
      <c r="AH262" s="39"/>
      <c r="AI262" s="39"/>
      <c r="AJ262" s="39"/>
      <c r="AK262" s="32">
        <f>Y262+N262</f>
        <v>0</v>
      </c>
      <c r="BG262" s="106"/>
    </row>
    <row r="263" spans="1:59" s="33" customFormat="1" ht="42" hidden="1" customHeight="1" x14ac:dyDescent="0.25">
      <c r="A263" s="27" t="str">
        <f t="shared" si="52"/>
        <v/>
      </c>
      <c r="B263" s="100" t="s">
        <v>175</v>
      </c>
      <c r="C263" s="103"/>
      <c r="D263" s="464"/>
      <c r="E263" s="216"/>
      <c r="F263" s="217"/>
      <c r="G263" s="218" t="s">
        <v>20</v>
      </c>
      <c r="H263" s="285"/>
      <c r="I263" s="124"/>
      <c r="J263" s="129">
        <f t="shared" si="51"/>
        <v>0</v>
      </c>
      <c r="K263" s="34"/>
      <c r="L263" s="34"/>
      <c r="M263" s="34"/>
      <c r="N263" s="66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9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9"/>
      <c r="BG263" s="106"/>
    </row>
    <row r="264" spans="1:59" s="33" customFormat="1" ht="99" hidden="1" customHeight="1" x14ac:dyDescent="0.25">
      <c r="A264" s="27" t="str">
        <f t="shared" si="52"/>
        <v/>
      </c>
      <c r="B264" s="28" t="s">
        <v>175</v>
      </c>
      <c r="C264" s="28"/>
      <c r="D264" s="211" t="s">
        <v>263</v>
      </c>
      <c r="E264" s="186" t="s">
        <v>264</v>
      </c>
      <c r="F264" s="187" t="s">
        <v>153</v>
      </c>
      <c r="G264" s="188" t="s">
        <v>265</v>
      </c>
      <c r="H264" s="189" t="s">
        <v>143</v>
      </c>
      <c r="I264" s="110"/>
      <c r="J264" s="128">
        <f t="shared" si="51"/>
        <v>0</v>
      </c>
      <c r="K264" s="37"/>
      <c r="L264" s="35"/>
      <c r="M264" s="35"/>
      <c r="N264" s="30">
        <f>SUM(O264:W264)</f>
        <v>0</v>
      </c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2"/>
      <c r="Z264" s="39"/>
      <c r="AA264" s="39"/>
      <c r="AB264" s="39"/>
      <c r="AC264" s="39"/>
      <c r="AD264" s="39"/>
      <c r="AE264" s="39"/>
      <c r="AF264" s="39"/>
      <c r="AG264" s="39"/>
      <c r="AH264" s="39"/>
      <c r="AI264" s="39"/>
      <c r="AJ264" s="39"/>
      <c r="AK264" s="32">
        <f>Y264+N264</f>
        <v>0</v>
      </c>
      <c r="BG264" s="106"/>
    </row>
    <row r="265" spans="1:59" s="33" customFormat="1" ht="42" hidden="1" customHeight="1" x14ac:dyDescent="0.25">
      <c r="A265" s="27" t="str">
        <f t="shared" si="52"/>
        <v/>
      </c>
      <c r="B265" s="100" t="s">
        <v>175</v>
      </c>
      <c r="C265" s="103"/>
      <c r="D265" s="464"/>
      <c r="E265" s="216"/>
      <c r="F265" s="217"/>
      <c r="G265" s="218" t="s">
        <v>20</v>
      </c>
      <c r="H265" s="285"/>
      <c r="I265" s="124"/>
      <c r="J265" s="129">
        <f t="shared" si="51"/>
        <v>0</v>
      </c>
      <c r="K265" s="34"/>
      <c r="L265" s="34"/>
      <c r="M265" s="34"/>
      <c r="N265" s="66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9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9"/>
      <c r="BG265" s="106"/>
    </row>
    <row r="266" spans="1:59" s="33" customFormat="1" ht="19.5" hidden="1" customHeight="1" x14ac:dyDescent="0.25">
      <c r="A266" s="27" t="str">
        <f t="shared" si="52"/>
        <v/>
      </c>
      <c r="B266" s="28" t="s">
        <v>175</v>
      </c>
      <c r="C266" s="103"/>
      <c r="D266" s="211"/>
      <c r="E266" s="186"/>
      <c r="F266" s="187"/>
      <c r="G266" s="188"/>
      <c r="H266" s="219"/>
      <c r="I266" s="124"/>
      <c r="J266" s="34">
        <f t="shared" si="51"/>
        <v>0</v>
      </c>
      <c r="K266" s="34"/>
      <c r="L266" s="34"/>
      <c r="M266" s="34"/>
      <c r="N266" s="66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9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9"/>
      <c r="BG266" s="106"/>
    </row>
    <row r="267" spans="1:59" s="33" customFormat="1" ht="41.25" hidden="1" customHeight="1" x14ac:dyDescent="0.25">
      <c r="A267" s="27" t="str">
        <f t="shared" si="52"/>
        <v/>
      </c>
      <c r="B267" s="28" t="s">
        <v>175</v>
      </c>
      <c r="C267" s="28"/>
      <c r="D267" s="211"/>
      <c r="E267" s="186"/>
      <c r="F267" s="187"/>
      <c r="G267" s="188"/>
      <c r="H267" s="215"/>
      <c r="I267" s="110"/>
      <c r="J267" s="37">
        <f t="shared" si="51"/>
        <v>0</v>
      </c>
      <c r="K267" s="37"/>
      <c r="L267" s="35"/>
      <c r="M267" s="35"/>
      <c r="N267" s="30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2"/>
      <c r="Z267" s="39"/>
      <c r="AA267" s="39"/>
      <c r="AB267" s="39"/>
      <c r="AC267" s="39"/>
      <c r="AD267" s="39"/>
      <c r="AE267" s="39"/>
      <c r="AF267" s="39"/>
      <c r="AG267" s="39"/>
      <c r="AH267" s="39"/>
      <c r="AI267" s="39"/>
      <c r="AJ267" s="39"/>
      <c r="AK267" s="32"/>
      <c r="BG267" s="106"/>
    </row>
    <row r="268" spans="1:59" s="33" customFormat="1" hidden="1" x14ac:dyDescent="0.25">
      <c r="A268" s="27" t="str">
        <f t="shared" si="52"/>
        <v/>
      </c>
      <c r="B268" s="28" t="s">
        <v>175</v>
      </c>
      <c r="C268" s="28"/>
      <c r="D268" s="187"/>
      <c r="E268" s="187"/>
      <c r="F268" s="187"/>
      <c r="G268" s="188"/>
      <c r="H268" s="215"/>
      <c r="I268" s="110"/>
      <c r="J268" s="37">
        <f t="shared" si="51"/>
        <v>0</v>
      </c>
      <c r="K268" s="37"/>
      <c r="L268" s="35"/>
      <c r="M268" s="35"/>
      <c r="N268" s="30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2"/>
      <c r="Z268" s="39"/>
      <c r="AA268" s="39"/>
      <c r="AB268" s="39"/>
      <c r="AC268" s="39"/>
      <c r="AD268" s="39"/>
      <c r="AE268" s="39"/>
      <c r="AF268" s="39"/>
      <c r="AG268" s="39"/>
      <c r="AH268" s="39"/>
      <c r="AI268" s="39"/>
      <c r="AJ268" s="39"/>
      <c r="AK268" s="32"/>
      <c r="BG268" s="106"/>
    </row>
    <row r="269" spans="1:59" s="44" customFormat="1" ht="39" hidden="1" x14ac:dyDescent="0.25">
      <c r="A269" s="155" t="str">
        <f t="shared" si="52"/>
        <v/>
      </c>
      <c r="B269" s="28" t="s">
        <v>174</v>
      </c>
      <c r="C269" s="28"/>
      <c r="D269" s="199" t="s">
        <v>27</v>
      </c>
      <c r="E269" s="199"/>
      <c r="F269" s="199"/>
      <c r="G269" s="200" t="s">
        <v>17</v>
      </c>
      <c r="H269" s="270"/>
      <c r="I269" s="182"/>
      <c r="J269" s="184">
        <f t="shared" si="51"/>
        <v>0</v>
      </c>
      <c r="K269" s="184">
        <f>+K270</f>
        <v>0</v>
      </c>
      <c r="L269" s="184">
        <f>+L270</f>
        <v>0</v>
      </c>
      <c r="M269" s="184">
        <f>+M270</f>
        <v>0</v>
      </c>
      <c r="N269" s="30">
        <f>SUM(O269:W269)</f>
        <v>0</v>
      </c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32"/>
      <c r="Z269" s="62"/>
      <c r="AA269" s="62"/>
      <c r="AB269" s="62"/>
      <c r="AC269" s="62"/>
      <c r="AD269" s="62"/>
      <c r="AE269" s="62"/>
      <c r="AF269" s="62"/>
      <c r="AG269" s="62"/>
      <c r="AH269" s="62"/>
      <c r="AI269" s="62"/>
      <c r="AJ269" s="62"/>
      <c r="AK269" s="32">
        <f>Y269+N269</f>
        <v>0</v>
      </c>
      <c r="BG269" s="106"/>
    </row>
    <row r="270" spans="1:59" s="44" customFormat="1" ht="39" hidden="1" x14ac:dyDescent="0.25">
      <c r="A270" s="155" t="str">
        <f t="shared" si="52"/>
        <v/>
      </c>
      <c r="B270" s="28" t="s">
        <v>174</v>
      </c>
      <c r="C270" s="28"/>
      <c r="D270" s="199" t="s">
        <v>28</v>
      </c>
      <c r="E270" s="199"/>
      <c r="F270" s="199"/>
      <c r="G270" s="200" t="s">
        <v>17</v>
      </c>
      <c r="H270" s="270"/>
      <c r="I270" s="182"/>
      <c r="J270" s="184">
        <f t="shared" si="51"/>
        <v>0</v>
      </c>
      <c r="K270" s="184">
        <f>SUM(K271)</f>
        <v>0</v>
      </c>
      <c r="L270" s="184">
        <f>SUM(L271)</f>
        <v>0</v>
      </c>
      <c r="M270" s="184">
        <f>SUM(M271)</f>
        <v>0</v>
      </c>
      <c r="N270" s="30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32"/>
      <c r="Z270" s="62"/>
      <c r="AA270" s="62"/>
      <c r="AB270" s="62"/>
      <c r="AC270" s="62"/>
      <c r="AD270" s="62"/>
      <c r="AE270" s="62"/>
      <c r="AF270" s="62"/>
      <c r="AG270" s="62"/>
      <c r="AH270" s="62"/>
      <c r="AI270" s="62"/>
      <c r="AJ270" s="62"/>
      <c r="AK270" s="32"/>
      <c r="BG270" s="106"/>
    </row>
    <row r="271" spans="1:59" s="33" customFormat="1" ht="60" hidden="1" customHeight="1" x14ac:dyDescent="0.25">
      <c r="A271" s="155" t="str">
        <f t="shared" si="52"/>
        <v/>
      </c>
      <c r="B271" s="28" t="s">
        <v>174</v>
      </c>
      <c r="C271" s="28"/>
      <c r="D271" s="211" t="s">
        <v>218</v>
      </c>
      <c r="E271" s="187" t="s">
        <v>89</v>
      </c>
      <c r="F271" s="187" t="s">
        <v>90</v>
      </c>
      <c r="G271" s="391" t="s">
        <v>91</v>
      </c>
      <c r="H271" s="264"/>
      <c r="I271" s="265"/>
      <c r="J271" s="266">
        <f t="shared" si="51"/>
        <v>0</v>
      </c>
      <c r="K271" s="267"/>
      <c r="L271" s="267"/>
      <c r="M271" s="267"/>
      <c r="N271" s="30">
        <f>SUM(O271:W271)</f>
        <v>0</v>
      </c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2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2">
        <f>Y271+N271</f>
        <v>0</v>
      </c>
      <c r="BG271" s="106"/>
    </row>
    <row r="272" spans="1:59" s="86" customFormat="1" ht="42" hidden="1" customHeight="1" x14ac:dyDescent="0.3">
      <c r="A272" s="27" t="str">
        <f t="shared" si="52"/>
        <v/>
      </c>
      <c r="B272" s="100" t="s">
        <v>174</v>
      </c>
      <c r="C272" s="103"/>
      <c r="D272" s="464"/>
      <c r="E272" s="216"/>
      <c r="F272" s="217"/>
      <c r="G272" s="218" t="s">
        <v>20</v>
      </c>
      <c r="H272" s="285"/>
      <c r="I272" s="124"/>
      <c r="J272" s="129">
        <f t="shared" si="51"/>
        <v>0</v>
      </c>
      <c r="K272" s="34"/>
      <c r="L272" s="34"/>
      <c r="M272" s="34"/>
      <c r="N272" s="105"/>
      <c r="O272" s="84"/>
      <c r="P272" s="84"/>
      <c r="Q272" s="84"/>
      <c r="R272" s="84"/>
      <c r="S272" s="84"/>
      <c r="T272" s="84"/>
      <c r="U272" s="84"/>
      <c r="V272" s="84"/>
      <c r="W272" s="84"/>
      <c r="X272" s="84"/>
      <c r="Y272" s="87"/>
      <c r="Z272" s="84"/>
      <c r="AA272" s="84"/>
      <c r="AB272" s="84"/>
      <c r="AC272" s="84"/>
      <c r="AD272" s="84"/>
      <c r="AE272" s="84"/>
      <c r="AF272" s="84"/>
      <c r="AG272" s="84"/>
      <c r="AH272" s="84"/>
      <c r="AI272" s="84"/>
      <c r="AJ272" s="84"/>
      <c r="AK272" s="87"/>
      <c r="BG272" s="106"/>
    </row>
    <row r="273" spans="1:59" s="198" customFormat="1" ht="39" x14ac:dyDescent="0.3">
      <c r="A273" s="155" t="str">
        <f t="shared" si="52"/>
        <v>п</v>
      </c>
      <c r="B273" s="156" t="s">
        <v>13</v>
      </c>
      <c r="C273" s="28"/>
      <c r="D273" s="224" t="s">
        <v>160</v>
      </c>
      <c r="E273" s="199"/>
      <c r="F273" s="199"/>
      <c r="G273" s="200" t="s">
        <v>281</v>
      </c>
      <c r="H273" s="181"/>
      <c r="I273" s="182"/>
      <c r="J273" s="183">
        <f t="shared" si="51"/>
        <v>690112</v>
      </c>
      <c r="K273" s="184">
        <f>+K274</f>
        <v>690112</v>
      </c>
      <c r="L273" s="184">
        <f>+L274</f>
        <v>0</v>
      </c>
      <c r="M273" s="184">
        <f>+M274</f>
        <v>0</v>
      </c>
      <c r="N273" s="30">
        <f>SUM(O273:W273)</f>
        <v>0</v>
      </c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32"/>
      <c r="Z273" s="62"/>
      <c r="AA273" s="62"/>
      <c r="AB273" s="62"/>
      <c r="AC273" s="62"/>
      <c r="AD273" s="62"/>
      <c r="AE273" s="62"/>
      <c r="AF273" s="62"/>
      <c r="AG273" s="62"/>
      <c r="AH273" s="62"/>
      <c r="AI273" s="62"/>
      <c r="AJ273" s="62"/>
      <c r="AK273" s="32">
        <f>Y273+N273</f>
        <v>0</v>
      </c>
      <c r="AL273" s="44"/>
      <c r="AM273" s="44"/>
      <c r="AN273" s="44"/>
      <c r="AO273" s="44"/>
      <c r="AP273" s="44"/>
      <c r="AQ273" s="44"/>
      <c r="AR273" s="44"/>
      <c r="AS273" s="44"/>
      <c r="AT273" s="44"/>
      <c r="AU273" s="44"/>
      <c r="AV273" s="44"/>
      <c r="AW273" s="44"/>
      <c r="AX273" s="44"/>
      <c r="AY273" s="44"/>
      <c r="AZ273" s="44"/>
      <c r="BA273" s="44"/>
      <c r="BB273" s="44"/>
      <c r="BC273" s="44"/>
      <c r="BD273" s="44"/>
      <c r="BE273" s="44"/>
      <c r="BF273" s="44"/>
      <c r="BG273" s="197"/>
    </row>
    <row r="274" spans="1:59" s="198" customFormat="1" ht="39" x14ac:dyDescent="0.3">
      <c r="A274" s="155" t="str">
        <f t="shared" si="52"/>
        <v>п</v>
      </c>
      <c r="B274" s="156" t="s">
        <v>13</v>
      </c>
      <c r="C274" s="28"/>
      <c r="D274" s="224" t="s">
        <v>161</v>
      </c>
      <c r="E274" s="199"/>
      <c r="F274" s="199"/>
      <c r="G274" s="200" t="s">
        <v>281</v>
      </c>
      <c r="H274" s="181"/>
      <c r="I274" s="182"/>
      <c r="J274" s="183">
        <f t="shared" si="51"/>
        <v>690112</v>
      </c>
      <c r="K274" s="184">
        <f>SUM(K275:K281)-K279</f>
        <v>690112</v>
      </c>
      <c r="L274" s="184">
        <f>SUM(L275:L281)-L279</f>
        <v>0</v>
      </c>
      <c r="M274" s="184">
        <f>SUM(M275:M281)-M279</f>
        <v>0</v>
      </c>
      <c r="N274" s="30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32"/>
      <c r="Z274" s="62"/>
      <c r="AA274" s="62"/>
      <c r="AB274" s="62"/>
      <c r="AC274" s="62"/>
      <c r="AD274" s="62"/>
      <c r="AE274" s="62"/>
      <c r="AF274" s="62"/>
      <c r="AG274" s="62"/>
      <c r="AH274" s="62"/>
      <c r="AI274" s="62"/>
      <c r="AJ274" s="62"/>
      <c r="AK274" s="32"/>
      <c r="AL274" s="44"/>
      <c r="AM274" s="44"/>
      <c r="AN274" s="44"/>
      <c r="AO274" s="44"/>
      <c r="AP274" s="44"/>
      <c r="AQ274" s="44"/>
      <c r="AR274" s="44"/>
      <c r="AS274" s="44"/>
      <c r="AT274" s="44"/>
      <c r="AU274" s="44"/>
      <c r="AV274" s="44"/>
      <c r="AW274" s="44"/>
      <c r="AX274" s="44"/>
      <c r="AY274" s="44"/>
      <c r="AZ274" s="44"/>
      <c r="BA274" s="44"/>
      <c r="BB274" s="44"/>
      <c r="BC274" s="44"/>
      <c r="BD274" s="44"/>
      <c r="BE274" s="44"/>
      <c r="BF274" s="44"/>
      <c r="BG274" s="197"/>
    </row>
    <row r="275" spans="1:59" s="196" customFormat="1" ht="19.5" customHeight="1" x14ac:dyDescent="0.3">
      <c r="A275" s="155" t="str">
        <f t="shared" si="52"/>
        <v>п</v>
      </c>
      <c r="B275" s="156" t="s">
        <v>13</v>
      </c>
      <c r="C275" s="28"/>
      <c r="D275" s="211" t="s">
        <v>184</v>
      </c>
      <c r="E275" s="186" t="s">
        <v>185</v>
      </c>
      <c r="F275" s="187" t="s">
        <v>24</v>
      </c>
      <c r="G275" s="188" t="s">
        <v>186</v>
      </c>
      <c r="H275" s="228"/>
      <c r="I275" s="229"/>
      <c r="J275" s="230">
        <f t="shared" si="51"/>
        <v>48300</v>
      </c>
      <c r="K275" s="231">
        <v>48300</v>
      </c>
      <c r="L275" s="206"/>
      <c r="M275" s="206"/>
      <c r="N275" s="30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2"/>
      <c r="Z275" s="39"/>
      <c r="AA275" s="39"/>
      <c r="AB275" s="39"/>
      <c r="AC275" s="39"/>
      <c r="AD275" s="39"/>
      <c r="AE275" s="39"/>
      <c r="AF275" s="39"/>
      <c r="AG275" s="39"/>
      <c r="AH275" s="39"/>
      <c r="AI275" s="39"/>
      <c r="AJ275" s="39"/>
      <c r="AK275" s="32"/>
      <c r="AL275" s="33"/>
      <c r="AM275" s="33"/>
      <c r="AN275" s="33"/>
      <c r="AO275" s="33"/>
      <c r="AP275" s="33"/>
      <c r="AQ275" s="33"/>
      <c r="AR275" s="33"/>
      <c r="AS275" s="33"/>
      <c r="AT275" s="33"/>
      <c r="AU275" s="33"/>
      <c r="AV275" s="33"/>
      <c r="AW275" s="33"/>
      <c r="AX275" s="33"/>
      <c r="AY275" s="33"/>
      <c r="AZ275" s="33"/>
      <c r="BA275" s="33"/>
      <c r="BB275" s="33"/>
      <c r="BC275" s="33"/>
      <c r="BD275" s="33"/>
      <c r="BE275" s="33"/>
      <c r="BF275" s="33"/>
      <c r="BG275" s="197"/>
    </row>
    <row r="276" spans="1:59" s="196" customFormat="1" ht="19.5" customHeight="1" x14ac:dyDescent="0.3">
      <c r="A276" s="155" t="str">
        <f t="shared" ref="A276" si="53">IF(J276=0,"","п")</f>
        <v>п</v>
      </c>
      <c r="B276" s="156" t="s">
        <v>13</v>
      </c>
      <c r="C276" s="28"/>
      <c r="D276" s="187" t="s">
        <v>192</v>
      </c>
      <c r="E276" s="187" t="s">
        <v>191</v>
      </c>
      <c r="F276" s="187" t="s">
        <v>24</v>
      </c>
      <c r="G276" s="188" t="s">
        <v>193</v>
      </c>
      <c r="H276" s="285"/>
      <c r="I276" s="220"/>
      <c r="J276" s="191">
        <f t="shared" ref="J276" si="54">+K276+L276</f>
        <v>641812</v>
      </c>
      <c r="K276" s="192">
        <f>598097+43715</f>
        <v>641812</v>
      </c>
      <c r="L276" s="206"/>
      <c r="M276" s="206"/>
      <c r="N276" s="30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2"/>
      <c r="Z276" s="39"/>
      <c r="AA276" s="39"/>
      <c r="AB276" s="39"/>
      <c r="AC276" s="39"/>
      <c r="AD276" s="39"/>
      <c r="AE276" s="39"/>
      <c r="AF276" s="39"/>
      <c r="AG276" s="39"/>
      <c r="AH276" s="39"/>
      <c r="AI276" s="39"/>
      <c r="AJ276" s="39"/>
      <c r="AK276" s="32"/>
      <c r="AL276" s="33"/>
      <c r="AM276" s="33"/>
      <c r="AN276" s="33"/>
      <c r="AO276" s="33"/>
      <c r="AP276" s="33"/>
      <c r="AQ276" s="33"/>
      <c r="AR276" s="33"/>
      <c r="AS276" s="33"/>
      <c r="AT276" s="33"/>
      <c r="AU276" s="33"/>
      <c r="AV276" s="33"/>
      <c r="AW276" s="33"/>
      <c r="AX276" s="33"/>
      <c r="AY276" s="33"/>
      <c r="AZ276" s="33"/>
      <c r="BA276" s="33"/>
      <c r="BB276" s="33"/>
      <c r="BC276" s="33"/>
      <c r="BD276" s="33"/>
      <c r="BE276" s="33"/>
      <c r="BF276" s="33"/>
      <c r="BG276" s="197"/>
    </row>
    <row r="277" spans="1:59" s="196" customFormat="1" ht="19.5" hidden="1" customHeight="1" x14ac:dyDescent="0.3">
      <c r="A277" s="155" t="str">
        <f t="shared" si="52"/>
        <v/>
      </c>
      <c r="B277" s="156" t="s">
        <v>13</v>
      </c>
      <c r="C277" s="156"/>
      <c r="D277" s="211" t="s">
        <v>137</v>
      </c>
      <c r="E277" s="187" t="s">
        <v>138</v>
      </c>
      <c r="F277" s="187" t="s">
        <v>101</v>
      </c>
      <c r="G277" s="188" t="s">
        <v>139</v>
      </c>
      <c r="H277" s="219"/>
      <c r="I277" s="220"/>
      <c r="J277" s="192">
        <f t="shared" si="51"/>
        <v>0</v>
      </c>
      <c r="K277" s="192"/>
      <c r="L277" s="206"/>
      <c r="M277" s="206"/>
      <c r="N277" s="383"/>
      <c r="O277" s="433"/>
      <c r="P277" s="433"/>
      <c r="Q277" s="433"/>
      <c r="R277" s="433"/>
      <c r="S277" s="433"/>
      <c r="T277" s="433"/>
      <c r="U277" s="433"/>
      <c r="V277" s="433"/>
      <c r="W277" s="433"/>
      <c r="X277" s="433"/>
      <c r="Y277" s="384"/>
      <c r="Z277" s="433"/>
      <c r="AA277" s="433"/>
      <c r="AB277" s="433"/>
      <c r="AC277" s="433"/>
      <c r="AD277" s="433"/>
      <c r="AE277" s="433"/>
      <c r="AF277" s="433"/>
      <c r="AG277" s="433"/>
      <c r="AH277" s="433"/>
      <c r="AI277" s="433"/>
      <c r="AJ277" s="433"/>
      <c r="AK277" s="384"/>
      <c r="BG277" s="197"/>
    </row>
    <row r="278" spans="1:59" s="196" customFormat="1" ht="39.75" hidden="1" customHeight="1" x14ac:dyDescent="0.3">
      <c r="A278" s="155" t="str">
        <f t="shared" si="52"/>
        <v/>
      </c>
      <c r="B278" s="156" t="s">
        <v>13</v>
      </c>
      <c r="C278" s="28"/>
      <c r="D278" s="187" t="s">
        <v>244</v>
      </c>
      <c r="E278" s="187" t="s">
        <v>245</v>
      </c>
      <c r="F278" s="187" t="s">
        <v>246</v>
      </c>
      <c r="G278" s="188" t="s">
        <v>247</v>
      </c>
      <c r="H278" s="219"/>
      <c r="I278" s="220"/>
      <c r="J278" s="192">
        <f t="shared" si="51"/>
        <v>0</v>
      </c>
      <c r="K278" s="192"/>
      <c r="L278" s="206"/>
      <c r="M278" s="206"/>
      <c r="N278" s="30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2"/>
      <c r="Z278" s="39"/>
      <c r="AA278" s="39"/>
      <c r="AB278" s="39"/>
      <c r="AC278" s="39"/>
      <c r="AD278" s="39"/>
      <c r="AE278" s="39"/>
      <c r="AF278" s="39"/>
      <c r="AG278" s="39"/>
      <c r="AH278" s="39"/>
      <c r="AI278" s="39"/>
      <c r="AJ278" s="39"/>
      <c r="AK278" s="32"/>
      <c r="AL278" s="33"/>
      <c r="AM278" s="33"/>
      <c r="AN278" s="33"/>
      <c r="AO278" s="33"/>
      <c r="AP278" s="33"/>
      <c r="AQ278" s="33"/>
      <c r="AR278" s="33"/>
      <c r="AS278" s="33"/>
      <c r="AT278" s="33"/>
      <c r="AU278" s="33"/>
      <c r="AV278" s="33"/>
      <c r="AW278" s="33"/>
      <c r="AX278" s="33"/>
      <c r="AY278" s="33"/>
      <c r="AZ278" s="33"/>
      <c r="BA278" s="33"/>
      <c r="BB278" s="33"/>
      <c r="BC278" s="33"/>
      <c r="BD278" s="33"/>
      <c r="BE278" s="33"/>
      <c r="BF278" s="33"/>
      <c r="BG278" s="197"/>
    </row>
    <row r="279" spans="1:59" s="86" customFormat="1" ht="42" hidden="1" customHeight="1" x14ac:dyDescent="0.3">
      <c r="A279" s="155" t="str">
        <f>IF(J279=0,"","п")</f>
        <v/>
      </c>
      <c r="B279" s="156" t="s">
        <v>13</v>
      </c>
      <c r="C279" s="491"/>
      <c r="D279" s="464"/>
      <c r="E279" s="216"/>
      <c r="F279" s="217"/>
      <c r="G279" s="218" t="s">
        <v>20</v>
      </c>
      <c r="H279" s="285"/>
      <c r="I279" s="124"/>
      <c r="J279" s="221">
        <f>+K279+L279</f>
        <v>0</v>
      </c>
      <c r="K279" s="222"/>
      <c r="L279" s="34"/>
      <c r="M279" s="34"/>
      <c r="N279" s="105"/>
      <c r="O279" s="84"/>
      <c r="P279" s="84"/>
      <c r="Q279" s="84"/>
      <c r="R279" s="84"/>
      <c r="S279" s="84"/>
      <c r="T279" s="84"/>
      <c r="U279" s="84"/>
      <c r="V279" s="84"/>
      <c r="W279" s="84"/>
      <c r="X279" s="84"/>
      <c r="Y279" s="87"/>
      <c r="Z279" s="84"/>
      <c r="AA279" s="84"/>
      <c r="AB279" s="84"/>
      <c r="AC279" s="84"/>
      <c r="AD279" s="84"/>
      <c r="AE279" s="84"/>
      <c r="AF279" s="84"/>
      <c r="AG279" s="84"/>
      <c r="AH279" s="84"/>
      <c r="AI279" s="84"/>
      <c r="AJ279" s="84"/>
      <c r="AK279" s="87"/>
      <c r="BG279" s="106"/>
    </row>
    <row r="280" spans="1:59" s="33" customFormat="1" ht="32.25" hidden="1" customHeight="1" x14ac:dyDescent="0.25">
      <c r="A280" s="27" t="str">
        <f>IF(J280=0,"","п")</f>
        <v/>
      </c>
      <c r="B280" s="156" t="s">
        <v>13</v>
      </c>
      <c r="C280" s="28"/>
      <c r="D280" s="187" t="s">
        <v>306</v>
      </c>
      <c r="E280" s="187" t="s">
        <v>307</v>
      </c>
      <c r="F280" s="187" t="s">
        <v>119</v>
      </c>
      <c r="G280" s="188" t="s">
        <v>308</v>
      </c>
      <c r="H280" s="219"/>
      <c r="I280" s="124"/>
      <c r="J280" s="192">
        <f>+K280+L280</f>
        <v>0</v>
      </c>
      <c r="K280" s="192"/>
      <c r="L280" s="206"/>
      <c r="M280" s="206"/>
      <c r="N280" s="30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2"/>
      <c r="Z280" s="39"/>
      <c r="AA280" s="39"/>
      <c r="AB280" s="39"/>
      <c r="AC280" s="39"/>
      <c r="AD280" s="39"/>
      <c r="AE280" s="39"/>
      <c r="AF280" s="39"/>
      <c r="AG280" s="39"/>
      <c r="AH280" s="39"/>
      <c r="AI280" s="39"/>
      <c r="AJ280" s="39"/>
      <c r="AK280" s="32"/>
      <c r="BG280" s="106"/>
    </row>
    <row r="281" spans="1:59" s="33" customFormat="1" hidden="1" x14ac:dyDescent="0.25">
      <c r="A281" s="27" t="str">
        <f t="shared" si="52"/>
        <v/>
      </c>
      <c r="B281" s="156" t="s">
        <v>13</v>
      </c>
      <c r="C281" s="28"/>
      <c r="D281" s="211" t="s">
        <v>313</v>
      </c>
      <c r="E281" s="187" t="s">
        <v>135</v>
      </c>
      <c r="F281" s="187" t="s">
        <v>149</v>
      </c>
      <c r="G281" s="214" t="s">
        <v>136</v>
      </c>
      <c r="H281" s="219"/>
      <c r="I281" s="124"/>
      <c r="J281" s="192">
        <f t="shared" ref="J281:J309" si="55">+K281+L281</f>
        <v>0</v>
      </c>
      <c r="K281" s="192"/>
      <c r="L281" s="206"/>
      <c r="M281" s="206"/>
      <c r="N281" s="30">
        <f>SUM(O281:W281)</f>
        <v>0</v>
      </c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2"/>
      <c r="Z281" s="39"/>
      <c r="AA281" s="39"/>
      <c r="AB281" s="39"/>
      <c r="AC281" s="39"/>
      <c r="AD281" s="39"/>
      <c r="AE281" s="39"/>
      <c r="AF281" s="39"/>
      <c r="AG281" s="39"/>
      <c r="AH281" s="39"/>
      <c r="AI281" s="39"/>
      <c r="AJ281" s="39"/>
      <c r="AK281" s="32">
        <f>Y281+N281</f>
        <v>0</v>
      </c>
      <c r="BG281" s="106"/>
    </row>
    <row r="282" spans="1:59" s="198" customFormat="1" ht="58.5" x14ac:dyDescent="0.3">
      <c r="A282" s="155" t="str">
        <f t="shared" si="52"/>
        <v>п</v>
      </c>
      <c r="B282" s="156" t="s">
        <v>176</v>
      </c>
      <c r="C282" s="28"/>
      <c r="D282" s="224" t="s">
        <v>59</v>
      </c>
      <c r="E282" s="199"/>
      <c r="F282" s="199"/>
      <c r="G282" s="200" t="s">
        <v>9</v>
      </c>
      <c r="H282" s="181"/>
      <c r="I282" s="182"/>
      <c r="J282" s="183">
        <f t="shared" si="55"/>
        <v>13072710</v>
      </c>
      <c r="K282" s="184">
        <f>K283</f>
        <v>5072710</v>
      </c>
      <c r="L282" s="184">
        <f>L283</f>
        <v>8000000</v>
      </c>
      <c r="M282" s="184">
        <f>M283</f>
        <v>8000000</v>
      </c>
      <c r="N282" s="49">
        <f>SUM(O282:W282)</f>
        <v>0</v>
      </c>
      <c r="O282" s="60"/>
      <c r="P282" s="60"/>
      <c r="Q282" s="60"/>
      <c r="R282" s="60"/>
      <c r="S282" s="60"/>
      <c r="T282" s="60"/>
      <c r="U282" s="60"/>
      <c r="V282" s="60"/>
      <c r="W282" s="60"/>
      <c r="X282" s="60"/>
      <c r="Y282" s="50"/>
      <c r="Z282" s="60"/>
      <c r="AA282" s="60"/>
      <c r="AB282" s="60"/>
      <c r="AC282" s="60"/>
      <c r="AD282" s="60"/>
      <c r="AE282" s="60"/>
      <c r="AF282" s="60"/>
      <c r="AG282" s="60"/>
      <c r="AH282" s="60"/>
      <c r="AI282" s="60"/>
      <c r="AJ282" s="60"/>
      <c r="AK282" s="50">
        <f>Y282+N282</f>
        <v>0</v>
      </c>
      <c r="AL282" s="44"/>
      <c r="AM282" s="44"/>
      <c r="AN282" s="44"/>
      <c r="AO282" s="44"/>
      <c r="AP282" s="44"/>
      <c r="AQ282" s="44"/>
      <c r="AR282" s="44"/>
      <c r="AS282" s="44"/>
      <c r="AT282" s="44"/>
      <c r="AU282" s="44"/>
      <c r="AV282" s="44"/>
      <c r="AW282" s="44"/>
      <c r="AX282" s="44"/>
      <c r="AY282" s="44"/>
      <c r="AZ282" s="44"/>
      <c r="BA282" s="44"/>
      <c r="BB282" s="44"/>
      <c r="BC282" s="44"/>
      <c r="BD282" s="44"/>
      <c r="BE282" s="44"/>
      <c r="BF282" s="44"/>
      <c r="BG282" s="197"/>
    </row>
    <row r="283" spans="1:59" s="198" customFormat="1" ht="58.5" x14ac:dyDescent="0.3">
      <c r="A283" s="155" t="str">
        <f t="shared" si="52"/>
        <v>п</v>
      </c>
      <c r="B283" s="156" t="s">
        <v>176</v>
      </c>
      <c r="C283" s="28"/>
      <c r="D283" s="224" t="s">
        <v>60</v>
      </c>
      <c r="E283" s="199"/>
      <c r="F283" s="199"/>
      <c r="G283" s="200" t="s">
        <v>9</v>
      </c>
      <c r="H283" s="201"/>
      <c r="I283" s="202"/>
      <c r="J283" s="203">
        <f t="shared" si="55"/>
        <v>13072710</v>
      </c>
      <c r="K283" s="184">
        <f>SUM(K284:K307)-K304-K306-K302</f>
        <v>5072710</v>
      </c>
      <c r="L283" s="184">
        <f>SUM(L284:L307)-L304-L306-L302</f>
        <v>8000000</v>
      </c>
      <c r="M283" s="184">
        <f>SUM(M284:M307)-M304-M306-M302</f>
        <v>8000000</v>
      </c>
      <c r="N283" s="49"/>
      <c r="O283" s="60"/>
      <c r="P283" s="60"/>
      <c r="Q283" s="60"/>
      <c r="R283" s="60"/>
      <c r="S283" s="60"/>
      <c r="T283" s="60"/>
      <c r="U283" s="60"/>
      <c r="V283" s="60"/>
      <c r="W283" s="60"/>
      <c r="X283" s="60"/>
      <c r="Y283" s="50"/>
      <c r="Z283" s="60"/>
      <c r="AA283" s="60"/>
      <c r="AB283" s="60"/>
      <c r="AC283" s="60"/>
      <c r="AD283" s="60"/>
      <c r="AE283" s="60"/>
      <c r="AF283" s="60"/>
      <c r="AG283" s="60"/>
      <c r="AH283" s="60"/>
      <c r="AI283" s="60"/>
      <c r="AJ283" s="60"/>
      <c r="AK283" s="50"/>
      <c r="AL283" s="44"/>
      <c r="AM283" s="44"/>
      <c r="AN283" s="44"/>
      <c r="AO283" s="44"/>
      <c r="AP283" s="44"/>
      <c r="AQ283" s="44"/>
      <c r="AR283" s="44"/>
      <c r="AS283" s="44"/>
      <c r="AT283" s="44"/>
      <c r="AU283" s="44"/>
      <c r="AV283" s="44"/>
      <c r="AW283" s="44"/>
      <c r="AX283" s="44"/>
      <c r="AY283" s="44"/>
      <c r="AZ283" s="44"/>
      <c r="BA283" s="44"/>
      <c r="BB283" s="44"/>
      <c r="BC283" s="44"/>
      <c r="BD283" s="44"/>
      <c r="BE283" s="44"/>
      <c r="BF283" s="44"/>
      <c r="BG283" s="197"/>
    </row>
    <row r="284" spans="1:59" s="33" customFormat="1" ht="60.75" hidden="1" customHeight="1" x14ac:dyDescent="0.25">
      <c r="A284" s="27" t="str">
        <f t="shared" si="52"/>
        <v/>
      </c>
      <c r="B284" s="28" t="s">
        <v>176</v>
      </c>
      <c r="C284" s="101"/>
      <c r="D284" s="278" t="s">
        <v>88</v>
      </c>
      <c r="E284" s="278" t="s">
        <v>89</v>
      </c>
      <c r="F284" s="187" t="s">
        <v>90</v>
      </c>
      <c r="G284" s="391" t="s">
        <v>91</v>
      </c>
      <c r="H284" s="264"/>
      <c r="I284" s="122"/>
      <c r="J284" s="135">
        <f t="shared" si="55"/>
        <v>0</v>
      </c>
      <c r="K284" s="48"/>
      <c r="L284" s="48"/>
      <c r="M284" s="48"/>
      <c r="N284" s="67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52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52"/>
      <c r="BG284" s="106"/>
    </row>
    <row r="285" spans="1:59" s="33" customFormat="1" ht="27" hidden="1" customHeight="1" x14ac:dyDescent="0.25">
      <c r="A285" s="27" t="str">
        <f t="shared" si="52"/>
        <v/>
      </c>
      <c r="B285" s="28" t="s">
        <v>176</v>
      </c>
      <c r="C285" s="28"/>
      <c r="D285" s="187" t="s">
        <v>77</v>
      </c>
      <c r="E285" s="187" t="s">
        <v>164</v>
      </c>
      <c r="F285" s="187" t="s">
        <v>152</v>
      </c>
      <c r="G285" s="188" t="s">
        <v>55</v>
      </c>
      <c r="H285" s="189"/>
      <c r="I285" s="110"/>
      <c r="J285" s="128">
        <f t="shared" si="55"/>
        <v>0</v>
      </c>
      <c r="K285" s="37"/>
      <c r="L285" s="35"/>
      <c r="M285" s="35"/>
      <c r="N285" s="30">
        <f>SUM(O285:W285)</f>
        <v>0</v>
      </c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2"/>
      <c r="Z285" s="39"/>
      <c r="AA285" s="39"/>
      <c r="AB285" s="39"/>
      <c r="AC285" s="39"/>
      <c r="AD285" s="39"/>
      <c r="AE285" s="39"/>
      <c r="AF285" s="39"/>
      <c r="AG285" s="39"/>
      <c r="AH285" s="39"/>
      <c r="AI285" s="39"/>
      <c r="AJ285" s="39"/>
      <c r="AK285" s="32">
        <f>Y285+N285</f>
        <v>0</v>
      </c>
      <c r="BG285" s="106"/>
    </row>
    <row r="286" spans="1:59" s="33" customFormat="1" ht="43.5" customHeight="1" x14ac:dyDescent="0.25">
      <c r="A286" s="27" t="str">
        <f t="shared" si="52"/>
        <v>п</v>
      </c>
      <c r="B286" s="28" t="s">
        <v>176</v>
      </c>
      <c r="C286" s="28"/>
      <c r="D286" s="211" t="s">
        <v>272</v>
      </c>
      <c r="E286" s="186" t="s">
        <v>264</v>
      </c>
      <c r="F286" s="187" t="s">
        <v>153</v>
      </c>
      <c r="G286" s="188" t="s">
        <v>265</v>
      </c>
      <c r="H286" s="189" t="s">
        <v>143</v>
      </c>
      <c r="I286" s="110"/>
      <c r="J286" s="128">
        <f t="shared" si="55"/>
        <v>2950100</v>
      </c>
      <c r="K286" s="37"/>
      <c r="L286" s="267">
        <v>2950100</v>
      </c>
      <c r="M286" s="267">
        <v>2950100</v>
      </c>
      <c r="N286" s="30">
        <f>SUM(O286:W286)</f>
        <v>0</v>
      </c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2"/>
      <c r="Z286" s="39"/>
      <c r="AA286" s="39"/>
      <c r="AB286" s="39"/>
      <c r="AC286" s="39"/>
      <c r="AD286" s="39"/>
      <c r="AE286" s="39"/>
      <c r="AF286" s="39"/>
      <c r="AG286" s="39"/>
      <c r="AH286" s="39"/>
      <c r="AI286" s="39"/>
      <c r="AJ286" s="39"/>
      <c r="AK286" s="32">
        <f>Y286+N286</f>
        <v>0</v>
      </c>
      <c r="BG286" s="106"/>
    </row>
    <row r="287" spans="1:59" s="33" customFormat="1" ht="39.75" hidden="1" customHeight="1" x14ac:dyDescent="0.25">
      <c r="A287" s="27" t="str">
        <f t="shared" si="52"/>
        <v/>
      </c>
      <c r="B287" s="28" t="s">
        <v>176</v>
      </c>
      <c r="C287" s="104"/>
      <c r="D287" s="187" t="s">
        <v>78</v>
      </c>
      <c r="E287" s="187" t="s">
        <v>167</v>
      </c>
      <c r="F287" s="211" t="s">
        <v>156</v>
      </c>
      <c r="G287" s="391" t="s">
        <v>165</v>
      </c>
      <c r="H287" s="264"/>
      <c r="I287" s="122"/>
      <c r="J287" s="135">
        <f t="shared" si="55"/>
        <v>0</v>
      </c>
      <c r="K287" s="48"/>
      <c r="L287" s="48"/>
      <c r="M287" s="48"/>
      <c r="N287" s="66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9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9"/>
      <c r="BG287" s="106"/>
    </row>
    <row r="288" spans="1:59" s="33" customFormat="1" ht="38.25" hidden="1" customHeight="1" x14ac:dyDescent="0.25">
      <c r="A288" s="27" t="str">
        <f t="shared" si="52"/>
        <v/>
      </c>
      <c r="B288" s="28" t="s">
        <v>176</v>
      </c>
      <c r="C288" s="104"/>
      <c r="D288" s="211">
        <v>1212111</v>
      </c>
      <c r="E288" s="186" t="s">
        <v>39</v>
      </c>
      <c r="F288" s="187" t="s">
        <v>84</v>
      </c>
      <c r="G288" s="188" t="s">
        <v>40</v>
      </c>
      <c r="H288" s="274"/>
      <c r="I288" s="122"/>
      <c r="J288" s="48">
        <f t="shared" si="55"/>
        <v>0</v>
      </c>
      <c r="K288" s="48"/>
      <c r="L288" s="48"/>
      <c r="M288" s="48"/>
      <c r="N288" s="66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9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9"/>
      <c r="BG288" s="106"/>
    </row>
    <row r="289" spans="1:59" s="33" customFormat="1" hidden="1" x14ac:dyDescent="0.25">
      <c r="A289" s="27" t="str">
        <f t="shared" si="52"/>
        <v/>
      </c>
      <c r="B289" s="28" t="s">
        <v>176</v>
      </c>
      <c r="C289" s="102"/>
      <c r="D289" s="211"/>
      <c r="E289" s="187"/>
      <c r="F289" s="187"/>
      <c r="G289" s="188"/>
      <c r="H289" s="215"/>
      <c r="I289" s="110"/>
      <c r="J289" s="37">
        <f t="shared" si="55"/>
        <v>0</v>
      </c>
      <c r="K289" s="37"/>
      <c r="L289" s="37">
        <f>300000-300000</f>
        <v>0</v>
      </c>
      <c r="M289" s="37">
        <f>300000-300000</f>
        <v>0</v>
      </c>
      <c r="N289" s="30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2"/>
      <c r="Z289" s="39"/>
      <c r="AA289" s="39"/>
      <c r="AB289" s="39"/>
      <c r="AC289" s="39"/>
      <c r="AD289" s="39"/>
      <c r="AE289" s="39"/>
      <c r="AF289" s="39"/>
      <c r="AG289" s="39"/>
      <c r="AH289" s="39"/>
      <c r="AI289" s="39"/>
      <c r="AJ289" s="39"/>
      <c r="AK289" s="32"/>
      <c r="BG289" s="106"/>
    </row>
    <row r="290" spans="1:59" s="33" customFormat="1" ht="19.5" hidden="1" customHeight="1" x14ac:dyDescent="0.25">
      <c r="A290" s="27" t="str">
        <f t="shared" si="52"/>
        <v/>
      </c>
      <c r="B290" s="28" t="s">
        <v>176</v>
      </c>
      <c r="C290" s="28"/>
      <c r="D290" s="187"/>
      <c r="E290" s="215"/>
      <c r="F290" s="187"/>
      <c r="G290" s="188"/>
      <c r="H290" s="274"/>
      <c r="I290" s="122"/>
      <c r="J290" s="48">
        <f t="shared" si="55"/>
        <v>0</v>
      </c>
      <c r="K290" s="48"/>
      <c r="L290" s="48">
        <f>1000000-1000000</f>
        <v>0</v>
      </c>
      <c r="M290" s="48">
        <f>1000000-1000000</f>
        <v>0</v>
      </c>
      <c r="N290" s="49"/>
      <c r="O290" s="51"/>
      <c r="P290" s="52"/>
      <c r="Q290" s="52"/>
      <c r="R290" s="52"/>
      <c r="S290" s="52"/>
      <c r="T290" s="52"/>
      <c r="U290" s="52"/>
      <c r="V290" s="52"/>
      <c r="W290" s="52"/>
      <c r="X290" s="52"/>
      <c r="Y290" s="50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0"/>
      <c r="BG290" s="106"/>
    </row>
    <row r="291" spans="1:59" s="33" customFormat="1" ht="37.5" hidden="1" customHeight="1" x14ac:dyDescent="0.25">
      <c r="A291" s="27" t="str">
        <f t="shared" si="52"/>
        <v/>
      </c>
      <c r="B291" s="28" t="s">
        <v>176</v>
      </c>
      <c r="C291" s="28"/>
      <c r="D291" s="187"/>
      <c r="E291" s="274"/>
      <c r="F291" s="278"/>
      <c r="G291" s="391"/>
      <c r="H291" s="376"/>
      <c r="I291" s="125"/>
      <c r="J291" s="48">
        <f t="shared" si="55"/>
        <v>0</v>
      </c>
      <c r="K291" s="48">
        <f>2398131-2398131</f>
        <v>0</v>
      </c>
      <c r="L291" s="48"/>
      <c r="M291" s="48"/>
      <c r="N291" s="49">
        <f>SUM(O291:W291)</f>
        <v>0</v>
      </c>
      <c r="O291" s="51"/>
      <c r="P291" s="52"/>
      <c r="Q291" s="52"/>
      <c r="R291" s="52"/>
      <c r="S291" s="52"/>
      <c r="T291" s="52"/>
      <c r="U291" s="52"/>
      <c r="V291" s="52"/>
      <c r="W291" s="52"/>
      <c r="X291" s="52"/>
      <c r="Y291" s="50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0">
        <f>Y291+N291</f>
        <v>0</v>
      </c>
      <c r="BG291" s="106"/>
    </row>
    <row r="292" spans="1:59" s="33" customFormat="1" ht="39.75" hidden="1" customHeight="1" x14ac:dyDescent="0.25">
      <c r="A292" s="27" t="str">
        <f t="shared" si="52"/>
        <v/>
      </c>
      <c r="B292" s="156" t="s">
        <v>176</v>
      </c>
      <c r="C292" s="101"/>
      <c r="D292" s="211">
        <v>1216017</v>
      </c>
      <c r="E292" s="186">
        <v>6017</v>
      </c>
      <c r="F292" s="187" t="s">
        <v>146</v>
      </c>
      <c r="G292" s="188" t="s">
        <v>128</v>
      </c>
      <c r="H292" s="274"/>
      <c r="I292" s="265"/>
      <c r="J292" s="267">
        <f t="shared" si="55"/>
        <v>0</v>
      </c>
      <c r="K292" s="267"/>
      <c r="L292" s="267"/>
      <c r="M292" s="267"/>
      <c r="N292" s="67"/>
      <c r="O292" s="51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BG292" s="106"/>
    </row>
    <row r="293" spans="1:59" s="33" customFormat="1" ht="52.5" hidden="1" customHeight="1" x14ac:dyDescent="0.25">
      <c r="A293" s="27" t="str">
        <f t="shared" si="52"/>
        <v/>
      </c>
      <c r="B293" s="28" t="s">
        <v>176</v>
      </c>
      <c r="C293" s="28"/>
      <c r="D293" s="278" t="s">
        <v>67</v>
      </c>
      <c r="E293" s="274" t="s">
        <v>68</v>
      </c>
      <c r="F293" s="187" t="s">
        <v>146</v>
      </c>
      <c r="G293" s="188" t="s">
        <v>69</v>
      </c>
      <c r="H293" s="264"/>
      <c r="I293" s="265"/>
      <c r="J293" s="266">
        <f t="shared" si="55"/>
        <v>0</v>
      </c>
      <c r="K293" s="267">
        <f>15000-15000</f>
        <v>0</v>
      </c>
      <c r="L293" s="267">
        <f>1450000-1450000</f>
        <v>0</v>
      </c>
      <c r="M293" s="267">
        <f>1450000-1450000</f>
        <v>0</v>
      </c>
      <c r="N293" s="49">
        <f>SUM(O293:W293)</f>
        <v>0</v>
      </c>
      <c r="O293" s="51"/>
      <c r="P293" s="52"/>
      <c r="Q293" s="52"/>
      <c r="R293" s="52"/>
      <c r="S293" s="52"/>
      <c r="T293" s="52"/>
      <c r="U293" s="52"/>
      <c r="V293" s="52"/>
      <c r="W293" s="52"/>
      <c r="X293" s="52"/>
      <c r="Y293" s="50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0">
        <f>Y293+N293</f>
        <v>0</v>
      </c>
      <c r="BG293" s="106"/>
    </row>
    <row r="294" spans="1:59" s="33" customFormat="1" ht="39.75" customHeight="1" x14ac:dyDescent="0.25">
      <c r="A294" s="27" t="str">
        <f t="shared" si="52"/>
        <v>п</v>
      </c>
      <c r="B294" s="156" t="s">
        <v>176</v>
      </c>
      <c r="C294" s="28"/>
      <c r="D294" s="187" t="s">
        <v>215</v>
      </c>
      <c r="E294" s="215" t="s">
        <v>216</v>
      </c>
      <c r="F294" s="187" t="s">
        <v>206</v>
      </c>
      <c r="G294" s="188" t="s">
        <v>217</v>
      </c>
      <c r="H294" s="189"/>
      <c r="I294" s="190"/>
      <c r="J294" s="191">
        <f t="shared" si="55"/>
        <v>749900</v>
      </c>
      <c r="K294" s="192">
        <v>700000</v>
      </c>
      <c r="L294" s="192">
        <v>49900</v>
      </c>
      <c r="M294" s="192">
        <v>49900</v>
      </c>
      <c r="N294" s="49"/>
      <c r="O294" s="51"/>
      <c r="P294" s="52"/>
      <c r="Q294" s="52"/>
      <c r="R294" s="52"/>
      <c r="S294" s="52"/>
      <c r="T294" s="52"/>
      <c r="U294" s="52"/>
      <c r="V294" s="52"/>
      <c r="W294" s="52"/>
      <c r="X294" s="52"/>
      <c r="Y294" s="50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0"/>
      <c r="BG294" s="106"/>
    </row>
    <row r="295" spans="1:59" s="33" customFormat="1" ht="39.75" hidden="1" customHeight="1" x14ac:dyDescent="0.25">
      <c r="A295" s="27" t="str">
        <f>IF(J295=0,"","п")</f>
        <v/>
      </c>
      <c r="B295" s="28" t="s">
        <v>176</v>
      </c>
      <c r="C295" s="28"/>
      <c r="D295" s="187" t="s">
        <v>61</v>
      </c>
      <c r="E295" s="215" t="s">
        <v>62</v>
      </c>
      <c r="F295" s="187" t="s">
        <v>146</v>
      </c>
      <c r="G295" s="188" t="s">
        <v>63</v>
      </c>
      <c r="H295" s="189"/>
      <c r="I295" s="190"/>
      <c r="J295" s="191">
        <f t="shared" si="55"/>
        <v>0</v>
      </c>
      <c r="K295" s="192"/>
      <c r="L295" s="192"/>
      <c r="M295" s="192"/>
      <c r="N295" s="49"/>
      <c r="O295" s="51"/>
      <c r="P295" s="52"/>
      <c r="Q295" s="52"/>
      <c r="R295" s="52"/>
      <c r="S295" s="52"/>
      <c r="T295" s="52"/>
      <c r="U295" s="52"/>
      <c r="V295" s="52"/>
      <c r="W295" s="52"/>
      <c r="X295" s="52"/>
      <c r="Y295" s="50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0"/>
      <c r="BG295" s="106"/>
    </row>
    <row r="296" spans="1:59" s="196" customFormat="1" ht="22.5" hidden="1" customHeight="1" x14ac:dyDescent="0.3">
      <c r="A296" s="155" t="str">
        <f t="shared" ref="A296" si="56">IF(J296=0,"","п")</f>
        <v/>
      </c>
      <c r="B296" s="156" t="s">
        <v>176</v>
      </c>
      <c r="C296" s="102"/>
      <c r="D296" s="211" t="s">
        <v>318</v>
      </c>
      <c r="E296" s="186" t="s">
        <v>104</v>
      </c>
      <c r="F296" s="187" t="s">
        <v>105</v>
      </c>
      <c r="G296" s="188" t="s">
        <v>106</v>
      </c>
      <c r="H296" s="215"/>
      <c r="I296" s="190"/>
      <c r="J296" s="192">
        <f>+K296+L296</f>
        <v>0</v>
      </c>
      <c r="K296" s="192"/>
      <c r="L296" s="192"/>
      <c r="M296" s="192"/>
      <c r="N296" s="30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2"/>
      <c r="Z296" s="39"/>
      <c r="AA296" s="39"/>
      <c r="AB296" s="39"/>
      <c r="AC296" s="39"/>
      <c r="AD296" s="39"/>
      <c r="AE296" s="39"/>
      <c r="AF296" s="39"/>
      <c r="AG296" s="39"/>
      <c r="AH296" s="39"/>
      <c r="AI296" s="39"/>
      <c r="AJ296" s="39"/>
      <c r="AK296" s="32"/>
      <c r="AL296" s="33"/>
      <c r="AM296" s="33"/>
      <c r="AN296" s="33"/>
      <c r="AO296" s="33"/>
      <c r="AP296" s="33"/>
      <c r="AQ296" s="33"/>
      <c r="AR296" s="33"/>
      <c r="AS296" s="33"/>
      <c r="AT296" s="33"/>
      <c r="AU296" s="33"/>
      <c r="AV296" s="33"/>
      <c r="AW296" s="33"/>
      <c r="AX296" s="33"/>
      <c r="AY296" s="33"/>
      <c r="AZ296" s="33"/>
      <c r="BA296" s="33"/>
      <c r="BB296" s="33"/>
      <c r="BC296" s="33"/>
      <c r="BD296" s="33"/>
      <c r="BE296" s="33"/>
      <c r="BF296" s="33"/>
      <c r="BG296" s="197"/>
    </row>
    <row r="297" spans="1:59" s="196" customFormat="1" ht="37.5" x14ac:dyDescent="0.3">
      <c r="A297" s="155" t="str">
        <f t="shared" si="52"/>
        <v>п</v>
      </c>
      <c r="B297" s="156" t="s">
        <v>176</v>
      </c>
      <c r="C297" s="28"/>
      <c r="D297" s="278" t="s">
        <v>79</v>
      </c>
      <c r="E297" s="274" t="s">
        <v>80</v>
      </c>
      <c r="F297" s="187" t="s">
        <v>149</v>
      </c>
      <c r="G297" s="275" t="s">
        <v>81</v>
      </c>
      <c r="H297" s="264"/>
      <c r="I297" s="265"/>
      <c r="J297" s="266">
        <f>+K297+L297</f>
        <v>3000000</v>
      </c>
      <c r="K297" s="267"/>
      <c r="L297" s="267">
        <v>3000000</v>
      </c>
      <c r="M297" s="267">
        <v>3000000</v>
      </c>
      <c r="N297" s="49">
        <f>SUM(O297:W297)</f>
        <v>0</v>
      </c>
      <c r="O297" s="51"/>
      <c r="P297" s="52"/>
      <c r="Q297" s="52"/>
      <c r="R297" s="52"/>
      <c r="S297" s="52"/>
      <c r="T297" s="52"/>
      <c r="U297" s="52"/>
      <c r="V297" s="52"/>
      <c r="W297" s="52"/>
      <c r="X297" s="52"/>
      <c r="Y297" s="50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0">
        <f>Y297+N297</f>
        <v>0</v>
      </c>
      <c r="AL297" s="33"/>
      <c r="AM297" s="33"/>
      <c r="AN297" s="33"/>
      <c r="AO297" s="33"/>
      <c r="AP297" s="33"/>
      <c r="AQ297" s="33"/>
      <c r="AR297" s="33"/>
      <c r="AS297" s="33"/>
      <c r="AT297" s="33"/>
      <c r="AU297" s="33"/>
      <c r="AV297" s="33"/>
      <c r="AW297" s="33"/>
      <c r="AX297" s="33"/>
      <c r="AY297" s="33"/>
      <c r="AZ297" s="33"/>
      <c r="BA297" s="33"/>
      <c r="BB297" s="33"/>
      <c r="BC297" s="33"/>
      <c r="BD297" s="33"/>
      <c r="BE297" s="33"/>
      <c r="BF297" s="33"/>
      <c r="BG297" s="197"/>
    </row>
    <row r="298" spans="1:59" s="196" customFormat="1" hidden="1" x14ac:dyDescent="0.3">
      <c r="A298" s="155" t="str">
        <f t="shared" si="52"/>
        <v/>
      </c>
      <c r="B298" s="156" t="s">
        <v>176</v>
      </c>
      <c r="C298" s="28"/>
      <c r="D298" s="278" t="s">
        <v>178</v>
      </c>
      <c r="E298" s="274" t="s">
        <v>179</v>
      </c>
      <c r="F298" s="278" t="s">
        <v>149</v>
      </c>
      <c r="G298" s="286" t="s">
        <v>180</v>
      </c>
      <c r="H298" s="274"/>
      <c r="I298" s="265"/>
      <c r="J298" s="266">
        <f t="shared" si="55"/>
        <v>0</v>
      </c>
      <c r="K298" s="267"/>
      <c r="L298" s="267"/>
      <c r="M298" s="267"/>
      <c r="N298" s="49"/>
      <c r="O298" s="51"/>
      <c r="P298" s="52"/>
      <c r="Q298" s="52"/>
      <c r="R298" s="52"/>
      <c r="S298" s="52"/>
      <c r="T298" s="52"/>
      <c r="U298" s="52"/>
      <c r="V298" s="52"/>
      <c r="W298" s="52"/>
      <c r="X298" s="52"/>
      <c r="Y298" s="50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0"/>
      <c r="AL298" s="33"/>
      <c r="AM298" s="33"/>
      <c r="AN298" s="33"/>
      <c r="AO298" s="33"/>
      <c r="AP298" s="33"/>
      <c r="AQ298" s="33"/>
      <c r="AR298" s="33"/>
      <c r="AS298" s="33"/>
      <c r="AT298" s="33"/>
      <c r="AU298" s="33"/>
      <c r="AV298" s="33"/>
      <c r="AW298" s="33"/>
      <c r="AX298" s="33"/>
      <c r="AY298" s="33"/>
      <c r="AZ298" s="33"/>
      <c r="BA298" s="33"/>
      <c r="BB298" s="33"/>
      <c r="BC298" s="33"/>
      <c r="BD298" s="33"/>
      <c r="BE298" s="33"/>
      <c r="BF298" s="33"/>
      <c r="BG298" s="197"/>
    </row>
    <row r="299" spans="1:59" s="33" customFormat="1" ht="24" hidden="1" customHeight="1" x14ac:dyDescent="0.25">
      <c r="A299" s="27" t="str">
        <f t="shared" si="52"/>
        <v/>
      </c>
      <c r="B299" s="28" t="s">
        <v>176</v>
      </c>
      <c r="C299" s="28"/>
      <c r="D299" s="278">
        <v>1217322</v>
      </c>
      <c r="E299" s="274">
        <v>7322</v>
      </c>
      <c r="F299" s="278" t="s">
        <v>149</v>
      </c>
      <c r="G299" s="286" t="s">
        <v>87</v>
      </c>
      <c r="H299" s="264"/>
      <c r="I299" s="265"/>
      <c r="J299" s="266">
        <f t="shared" si="55"/>
        <v>0</v>
      </c>
      <c r="K299" s="267"/>
      <c r="L299" s="432"/>
      <c r="M299" s="432"/>
      <c r="N299" s="49">
        <f>SUM(O299:W299)</f>
        <v>0</v>
      </c>
      <c r="O299" s="51"/>
      <c r="P299" s="52"/>
      <c r="Q299" s="52"/>
      <c r="R299" s="52"/>
      <c r="S299" s="52"/>
      <c r="T299" s="52"/>
      <c r="U299" s="52"/>
      <c r="V299" s="52"/>
      <c r="W299" s="52"/>
      <c r="X299" s="52"/>
      <c r="Y299" s="50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0">
        <f>Y299+N299</f>
        <v>0</v>
      </c>
      <c r="BG299" s="106"/>
    </row>
    <row r="300" spans="1:59" s="33" customFormat="1" ht="37.5" x14ac:dyDescent="0.25">
      <c r="A300" s="27" t="str">
        <f>IF(J300=0,"","п")</f>
        <v>п</v>
      </c>
      <c r="B300" s="156" t="s">
        <v>176</v>
      </c>
      <c r="C300" s="28"/>
      <c r="D300" s="278" t="s">
        <v>316</v>
      </c>
      <c r="E300" s="274">
        <v>7325</v>
      </c>
      <c r="F300" s="278" t="s">
        <v>149</v>
      </c>
      <c r="G300" s="286" t="s">
        <v>317</v>
      </c>
      <c r="H300" s="264"/>
      <c r="I300" s="265"/>
      <c r="J300" s="266">
        <f t="shared" si="55"/>
        <v>600000</v>
      </c>
      <c r="K300" s="267"/>
      <c r="L300" s="432">
        <v>600000</v>
      </c>
      <c r="M300" s="432">
        <v>600000</v>
      </c>
      <c r="N300" s="49">
        <f>SUM(O300:W300)</f>
        <v>0</v>
      </c>
      <c r="O300" s="51"/>
      <c r="P300" s="52"/>
      <c r="Q300" s="52"/>
      <c r="R300" s="52"/>
      <c r="S300" s="52"/>
      <c r="T300" s="52"/>
      <c r="U300" s="52"/>
      <c r="V300" s="52"/>
      <c r="W300" s="52"/>
      <c r="X300" s="52"/>
      <c r="Y300" s="50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0">
        <f>Y300+N300</f>
        <v>0</v>
      </c>
      <c r="BG300" s="106"/>
    </row>
    <row r="301" spans="1:59" s="234" customFormat="1" ht="28.5" customHeight="1" x14ac:dyDescent="0.3">
      <c r="A301" s="155" t="str">
        <f t="shared" si="52"/>
        <v>п</v>
      </c>
      <c r="B301" s="213" t="s">
        <v>176</v>
      </c>
      <c r="C301" s="100"/>
      <c r="D301" s="278">
        <v>1217330</v>
      </c>
      <c r="E301" s="274">
        <v>7330</v>
      </c>
      <c r="F301" s="278" t="s">
        <v>149</v>
      </c>
      <c r="G301" s="286" t="s">
        <v>241</v>
      </c>
      <c r="H301" s="264"/>
      <c r="I301" s="265"/>
      <c r="J301" s="266">
        <f t="shared" si="55"/>
        <v>1400000</v>
      </c>
      <c r="K301" s="267"/>
      <c r="L301" s="267">
        <v>1400000</v>
      </c>
      <c r="M301" s="267">
        <v>1400000</v>
      </c>
      <c r="N301" s="94"/>
      <c r="O301" s="95"/>
      <c r="P301" s="96"/>
      <c r="Q301" s="96"/>
      <c r="R301" s="96"/>
      <c r="S301" s="96"/>
      <c r="T301" s="96"/>
      <c r="U301" s="96"/>
      <c r="V301" s="96"/>
      <c r="W301" s="96"/>
      <c r="X301" s="96"/>
      <c r="Y301" s="97"/>
      <c r="Z301" s="96"/>
      <c r="AA301" s="96"/>
      <c r="AB301" s="96"/>
      <c r="AC301" s="96"/>
      <c r="AD301" s="96"/>
      <c r="AE301" s="96"/>
      <c r="AF301" s="96"/>
      <c r="AG301" s="96"/>
      <c r="AH301" s="96"/>
      <c r="AI301" s="96"/>
      <c r="AJ301" s="96"/>
      <c r="AK301" s="97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197"/>
    </row>
    <row r="302" spans="1:59" s="196" customFormat="1" ht="42.75" hidden="1" customHeight="1" x14ac:dyDescent="0.3">
      <c r="A302" s="155" t="str">
        <f>IF(J302=0,"","п")</f>
        <v/>
      </c>
      <c r="B302" s="156" t="s">
        <v>176</v>
      </c>
      <c r="C302" s="28"/>
      <c r="D302" s="288"/>
      <c r="E302" s="287"/>
      <c r="F302" s="288"/>
      <c r="G302" s="218" t="s">
        <v>140</v>
      </c>
      <c r="H302" s="289"/>
      <c r="I302" s="290"/>
      <c r="J302" s="291">
        <f t="shared" si="55"/>
        <v>0</v>
      </c>
      <c r="K302" s="292"/>
      <c r="L302" s="292"/>
      <c r="M302" s="292"/>
      <c r="N302" s="49"/>
      <c r="O302" s="51"/>
      <c r="P302" s="52"/>
      <c r="Q302" s="52"/>
      <c r="R302" s="52"/>
      <c r="S302" s="52"/>
      <c r="T302" s="52"/>
      <c r="U302" s="52"/>
      <c r="V302" s="52"/>
      <c r="W302" s="52"/>
      <c r="X302" s="52"/>
      <c r="Y302" s="50"/>
      <c r="Z302" s="52"/>
      <c r="AA302" s="52"/>
      <c r="AB302" s="52"/>
      <c r="AC302" s="52"/>
      <c r="AD302" s="52"/>
      <c r="AE302" s="52"/>
      <c r="AF302" s="52"/>
      <c r="AG302" s="52"/>
      <c r="AH302" s="52"/>
      <c r="AI302" s="52"/>
      <c r="AJ302" s="52"/>
      <c r="AK302" s="50"/>
      <c r="AL302" s="33"/>
      <c r="AM302" s="33"/>
      <c r="AN302" s="33"/>
      <c r="AO302" s="33"/>
      <c r="AP302" s="33"/>
      <c r="AQ302" s="33"/>
      <c r="AR302" s="33"/>
      <c r="AS302" s="33"/>
      <c r="AT302" s="33"/>
      <c r="AU302" s="33"/>
      <c r="AV302" s="33"/>
      <c r="AW302" s="33"/>
      <c r="AX302" s="33"/>
      <c r="AY302" s="33"/>
      <c r="AZ302" s="33"/>
      <c r="BA302" s="33"/>
      <c r="BB302" s="33"/>
      <c r="BC302" s="33"/>
      <c r="BD302" s="33"/>
      <c r="BE302" s="33"/>
      <c r="BF302" s="33"/>
      <c r="BG302" s="197"/>
    </row>
    <row r="303" spans="1:59" s="33" customFormat="1" ht="61.5" hidden="1" customHeight="1" x14ac:dyDescent="0.3">
      <c r="A303" s="27" t="str">
        <f t="shared" si="52"/>
        <v/>
      </c>
      <c r="B303" s="28" t="s">
        <v>176</v>
      </c>
      <c r="C303" s="28"/>
      <c r="D303" s="278" t="s">
        <v>92</v>
      </c>
      <c r="E303" s="274" t="s">
        <v>93</v>
      </c>
      <c r="F303" s="278" t="s">
        <v>148</v>
      </c>
      <c r="G303" s="391"/>
      <c r="H303" s="196"/>
      <c r="I303" s="99"/>
      <c r="J303" s="135">
        <f t="shared" si="55"/>
        <v>0</v>
      </c>
      <c r="K303" s="80"/>
      <c r="L303" s="48"/>
      <c r="M303" s="48"/>
      <c r="N303" s="49"/>
      <c r="O303" s="51"/>
      <c r="P303" s="52"/>
      <c r="Q303" s="52"/>
      <c r="R303" s="52"/>
      <c r="S303" s="52"/>
      <c r="T303" s="52"/>
      <c r="U303" s="52"/>
      <c r="V303" s="52"/>
      <c r="W303" s="52"/>
      <c r="X303" s="52"/>
      <c r="Y303" s="50"/>
      <c r="Z303" s="52"/>
      <c r="AA303" s="52"/>
      <c r="AB303" s="52"/>
      <c r="AC303" s="52"/>
      <c r="AD303" s="52"/>
      <c r="AE303" s="52"/>
      <c r="AF303" s="52"/>
      <c r="AG303" s="52"/>
      <c r="AH303" s="52"/>
      <c r="AI303" s="52"/>
      <c r="AJ303" s="52"/>
      <c r="AK303" s="50"/>
      <c r="BG303" s="106"/>
    </row>
    <row r="304" spans="1:59" s="33" customFormat="1" ht="41.25" hidden="1" customHeight="1" x14ac:dyDescent="0.3">
      <c r="A304" s="27" t="str">
        <f t="shared" si="52"/>
        <v/>
      </c>
      <c r="B304" s="28" t="s">
        <v>176</v>
      </c>
      <c r="C304" s="28"/>
      <c r="D304" s="288"/>
      <c r="E304" s="287"/>
      <c r="F304" s="288"/>
      <c r="G304" s="218" t="s">
        <v>212</v>
      </c>
      <c r="H304" s="289"/>
      <c r="I304" s="121"/>
      <c r="J304" s="135">
        <f t="shared" si="55"/>
        <v>0</v>
      </c>
      <c r="K304" s="82"/>
      <c r="L304" s="82"/>
      <c r="M304" s="82"/>
      <c r="N304" s="49"/>
      <c r="O304" s="51"/>
      <c r="P304" s="52"/>
      <c r="Q304" s="52"/>
      <c r="R304" s="52"/>
      <c r="S304" s="52"/>
      <c r="T304" s="52"/>
      <c r="U304" s="52"/>
      <c r="V304" s="52"/>
      <c r="W304" s="52"/>
      <c r="X304" s="52"/>
      <c r="Y304" s="50"/>
      <c r="Z304" s="52"/>
      <c r="AA304" s="52"/>
      <c r="AB304" s="52"/>
      <c r="AC304" s="52"/>
      <c r="AD304" s="52"/>
      <c r="AE304" s="52"/>
      <c r="AF304" s="52"/>
      <c r="AG304" s="52"/>
      <c r="AH304" s="52"/>
      <c r="AI304" s="52"/>
      <c r="AJ304" s="52"/>
      <c r="AK304" s="50"/>
      <c r="BG304" s="106"/>
    </row>
    <row r="305" spans="1:60" s="33" customFormat="1" ht="38.25" hidden="1" customHeight="1" x14ac:dyDescent="0.25">
      <c r="A305" s="27" t="str">
        <f t="shared" si="52"/>
        <v/>
      </c>
      <c r="B305" s="28" t="s">
        <v>176</v>
      </c>
      <c r="C305" s="28"/>
      <c r="D305" s="278">
        <v>1217366</v>
      </c>
      <c r="E305" s="274">
        <v>7366</v>
      </c>
      <c r="F305" s="278" t="s">
        <v>148</v>
      </c>
      <c r="G305" s="391" t="s">
        <v>102</v>
      </c>
      <c r="H305" s="264"/>
      <c r="I305" s="122"/>
      <c r="J305" s="135">
        <f t="shared" si="55"/>
        <v>0</v>
      </c>
      <c r="K305" s="48"/>
      <c r="L305" s="48">
        <f>400000+4316635+863327-5179962-400000</f>
        <v>0</v>
      </c>
      <c r="M305" s="48">
        <f>400000+4316635+863327-5179962-400000</f>
        <v>0</v>
      </c>
      <c r="N305" s="49"/>
      <c r="O305" s="51"/>
      <c r="P305" s="52"/>
      <c r="Q305" s="52"/>
      <c r="R305" s="52"/>
      <c r="S305" s="52"/>
      <c r="T305" s="52"/>
      <c r="U305" s="52"/>
      <c r="V305" s="52"/>
      <c r="W305" s="52"/>
      <c r="X305" s="52"/>
      <c r="Y305" s="50"/>
      <c r="Z305" s="52"/>
      <c r="AA305" s="52"/>
      <c r="AB305" s="52"/>
      <c r="AC305" s="52"/>
      <c r="AD305" s="52"/>
      <c r="AE305" s="52"/>
      <c r="AF305" s="52"/>
      <c r="AG305" s="52"/>
      <c r="AH305" s="52"/>
      <c r="AI305" s="52"/>
      <c r="AJ305" s="52"/>
      <c r="AK305" s="50"/>
      <c r="BG305" s="106"/>
    </row>
    <row r="306" spans="1:60" s="33" customFormat="1" ht="41.25" hidden="1" customHeight="1" x14ac:dyDescent="0.3">
      <c r="A306" s="27" t="str">
        <f t="shared" si="52"/>
        <v/>
      </c>
      <c r="B306" s="28" t="s">
        <v>176</v>
      </c>
      <c r="C306" s="28"/>
      <c r="D306" s="288"/>
      <c r="E306" s="287"/>
      <c r="F306" s="288"/>
      <c r="G306" s="218" t="s">
        <v>212</v>
      </c>
      <c r="H306" s="289"/>
      <c r="I306" s="121"/>
      <c r="J306" s="134">
        <f t="shared" si="55"/>
        <v>0</v>
      </c>
      <c r="K306" s="82"/>
      <c r="L306" s="82">
        <f>4316635+863327-5179962</f>
        <v>0</v>
      </c>
      <c r="M306" s="82">
        <f>4316635+863327-5179962</f>
        <v>0</v>
      </c>
      <c r="N306" s="49"/>
      <c r="O306" s="51"/>
      <c r="P306" s="52"/>
      <c r="Q306" s="52"/>
      <c r="R306" s="52"/>
      <c r="S306" s="52"/>
      <c r="T306" s="52"/>
      <c r="U306" s="52"/>
      <c r="V306" s="52"/>
      <c r="W306" s="52"/>
      <c r="X306" s="52"/>
      <c r="Y306" s="50"/>
      <c r="Z306" s="52"/>
      <c r="AA306" s="52"/>
      <c r="AB306" s="52"/>
      <c r="AC306" s="52"/>
      <c r="AD306" s="52"/>
      <c r="AE306" s="52"/>
      <c r="AF306" s="52"/>
      <c r="AG306" s="52"/>
      <c r="AH306" s="52"/>
      <c r="AI306" s="52"/>
      <c r="AJ306" s="52"/>
      <c r="AK306" s="50"/>
      <c r="BG306" s="106"/>
    </row>
    <row r="307" spans="1:60" s="196" customFormat="1" ht="54.75" customHeight="1" thickBot="1" x14ac:dyDescent="0.35">
      <c r="A307" s="155" t="str">
        <f t="shared" si="52"/>
        <v>п</v>
      </c>
      <c r="B307" s="156" t="s">
        <v>176</v>
      </c>
      <c r="C307" s="28"/>
      <c r="D307" s="187" t="s">
        <v>194</v>
      </c>
      <c r="E307" s="215">
        <v>7461</v>
      </c>
      <c r="F307" s="187" t="s">
        <v>150</v>
      </c>
      <c r="G307" s="275" t="s">
        <v>195</v>
      </c>
      <c r="H307" s="189"/>
      <c r="I307" s="265"/>
      <c r="J307" s="266">
        <f t="shared" si="55"/>
        <v>4372710</v>
      </c>
      <c r="K307" s="267">
        <v>4372710</v>
      </c>
      <c r="L307" s="267"/>
      <c r="M307" s="267"/>
      <c r="N307" s="49">
        <f>SUM(O307:W307)</f>
        <v>0</v>
      </c>
      <c r="O307" s="51"/>
      <c r="P307" s="52"/>
      <c r="Q307" s="52"/>
      <c r="R307" s="52"/>
      <c r="S307" s="52"/>
      <c r="T307" s="52"/>
      <c r="U307" s="52"/>
      <c r="V307" s="52"/>
      <c r="W307" s="52"/>
      <c r="X307" s="52"/>
      <c r="Y307" s="50"/>
      <c r="Z307" s="52"/>
      <c r="AA307" s="52"/>
      <c r="AB307" s="52"/>
      <c r="AC307" s="52"/>
      <c r="AD307" s="52"/>
      <c r="AE307" s="52"/>
      <c r="AF307" s="52"/>
      <c r="AG307" s="52"/>
      <c r="AH307" s="52"/>
      <c r="AI307" s="52"/>
      <c r="AJ307" s="52"/>
      <c r="AK307" s="50">
        <f>Y307+N307</f>
        <v>0</v>
      </c>
      <c r="AL307" s="33"/>
      <c r="AM307" s="33"/>
      <c r="AN307" s="33"/>
      <c r="AO307" s="33"/>
      <c r="AP307" s="33"/>
      <c r="AQ307" s="33"/>
      <c r="AR307" s="33"/>
      <c r="AS307" s="33"/>
      <c r="AT307" s="33"/>
      <c r="AU307" s="33"/>
      <c r="AV307" s="33"/>
      <c r="AW307" s="33"/>
      <c r="AX307" s="33"/>
      <c r="AY307" s="33"/>
      <c r="AZ307" s="33"/>
      <c r="BA307" s="33"/>
      <c r="BB307" s="33"/>
      <c r="BC307" s="33"/>
      <c r="BD307" s="33"/>
      <c r="BE307" s="33"/>
      <c r="BF307" s="33"/>
      <c r="BG307" s="197"/>
    </row>
    <row r="308" spans="1:60" s="234" customFormat="1" ht="27" hidden="1" customHeight="1" x14ac:dyDescent="0.4">
      <c r="A308" s="212" t="str">
        <f t="shared" ref="A308" si="57">IF(J308=0,"","п")</f>
        <v/>
      </c>
      <c r="B308" s="213" t="s">
        <v>176</v>
      </c>
      <c r="C308" s="100"/>
      <c r="D308" s="288"/>
      <c r="E308" s="287"/>
      <c r="F308" s="288"/>
      <c r="G308" s="482" t="s">
        <v>305</v>
      </c>
      <c r="H308" s="285"/>
      <c r="I308" s="290"/>
      <c r="J308" s="291">
        <f t="shared" si="55"/>
        <v>0</v>
      </c>
      <c r="K308" s="292"/>
      <c r="L308" s="292"/>
      <c r="M308" s="292"/>
      <c r="N308" s="94"/>
      <c r="O308" s="95"/>
      <c r="P308" s="96"/>
      <c r="Q308" s="96"/>
      <c r="R308" s="96"/>
      <c r="S308" s="96"/>
      <c r="T308" s="96"/>
      <c r="U308" s="96"/>
      <c r="V308" s="96"/>
      <c r="W308" s="96"/>
      <c r="X308" s="96"/>
      <c r="Y308" s="97"/>
      <c r="Z308" s="96"/>
      <c r="AA308" s="96"/>
      <c r="AB308" s="96"/>
      <c r="AC308" s="96"/>
      <c r="AD308" s="96"/>
      <c r="AE308" s="96"/>
      <c r="AF308" s="96"/>
      <c r="AG308" s="96"/>
      <c r="AH308" s="96"/>
      <c r="AI308" s="96"/>
      <c r="AJ308" s="96"/>
      <c r="AK308" s="97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483"/>
    </row>
    <row r="309" spans="1:60" s="44" customFormat="1" ht="20.25" hidden="1" thickBot="1" x14ac:dyDescent="0.3">
      <c r="A309" s="27" t="str">
        <f t="shared" si="52"/>
        <v/>
      </c>
      <c r="B309" s="28" t="s">
        <v>177</v>
      </c>
      <c r="C309" s="28"/>
      <c r="D309" s="199" t="s">
        <v>233</v>
      </c>
      <c r="E309" s="199"/>
      <c r="F309" s="199"/>
      <c r="G309" s="200" t="s">
        <v>234</v>
      </c>
      <c r="H309" s="270"/>
      <c r="I309" s="118"/>
      <c r="J309" s="61">
        <f t="shared" si="55"/>
        <v>0</v>
      </c>
      <c r="K309" s="61">
        <f>+K310</f>
        <v>0</v>
      </c>
      <c r="L309" s="61">
        <f>+L310</f>
        <v>0</v>
      </c>
      <c r="M309" s="61">
        <f>+M310</f>
        <v>0</v>
      </c>
      <c r="N309" s="30">
        <f>SUM(O309:W309)</f>
        <v>0</v>
      </c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32"/>
      <c r="Z309" s="62"/>
      <c r="AA309" s="62"/>
      <c r="AB309" s="62"/>
      <c r="AC309" s="62"/>
      <c r="AD309" s="62"/>
      <c r="AE309" s="62"/>
      <c r="AF309" s="62"/>
      <c r="AG309" s="62"/>
      <c r="AH309" s="62"/>
      <c r="AI309" s="62"/>
      <c r="AJ309" s="62"/>
      <c r="AK309" s="32">
        <f>Y309+N309</f>
        <v>0</v>
      </c>
      <c r="BG309" s="106"/>
    </row>
    <row r="310" spans="1:60" s="44" customFormat="1" ht="20.25" hidden="1" thickBot="1" x14ac:dyDescent="0.3">
      <c r="A310" s="27" t="str">
        <f t="shared" si="52"/>
        <v/>
      </c>
      <c r="B310" s="28" t="s">
        <v>177</v>
      </c>
      <c r="C310" s="28"/>
      <c r="D310" s="199" t="s">
        <v>235</v>
      </c>
      <c r="E310" s="199"/>
      <c r="F310" s="199"/>
      <c r="G310" s="200" t="s">
        <v>234</v>
      </c>
      <c r="H310" s="270"/>
      <c r="I310" s="118"/>
      <c r="J310" s="61">
        <f>+K310+L310</f>
        <v>0</v>
      </c>
      <c r="K310" s="61">
        <f>SUM(K311)</f>
        <v>0</v>
      </c>
      <c r="L310" s="61">
        <f>SUM(L311)</f>
        <v>0</v>
      </c>
      <c r="M310" s="61">
        <f>SUM(M311)</f>
        <v>0</v>
      </c>
      <c r="N310" s="30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32"/>
      <c r="Z310" s="62"/>
      <c r="AA310" s="62"/>
      <c r="AB310" s="62"/>
      <c r="AC310" s="62"/>
      <c r="AD310" s="62"/>
      <c r="AE310" s="62"/>
      <c r="AF310" s="62"/>
      <c r="AG310" s="62"/>
      <c r="AH310" s="62"/>
      <c r="AI310" s="62"/>
      <c r="AJ310" s="62"/>
      <c r="AK310" s="32"/>
      <c r="BG310" s="106"/>
    </row>
    <row r="311" spans="1:60" s="33" customFormat="1" ht="57.75" hidden="1" customHeight="1" x14ac:dyDescent="0.3">
      <c r="A311" s="27" t="str">
        <f t="shared" si="52"/>
        <v/>
      </c>
      <c r="B311" s="28" t="s">
        <v>177</v>
      </c>
      <c r="C311" s="28"/>
      <c r="D311" s="211" t="s">
        <v>236</v>
      </c>
      <c r="E311" s="187" t="s">
        <v>89</v>
      </c>
      <c r="F311" s="187" t="s">
        <v>90</v>
      </c>
      <c r="G311" s="391" t="s">
        <v>91</v>
      </c>
      <c r="H311" s="264"/>
      <c r="I311" s="122"/>
      <c r="J311" s="135">
        <f>+K311+L311</f>
        <v>0</v>
      </c>
      <c r="K311" s="48"/>
      <c r="L311" s="48"/>
      <c r="M311" s="48"/>
      <c r="N311" s="30">
        <f>SUM(O311:W311)</f>
        <v>0</v>
      </c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2"/>
      <c r="Z311" s="39"/>
      <c r="AA311" s="39"/>
      <c r="AB311" s="39"/>
      <c r="AC311" s="39"/>
      <c r="AD311" s="39"/>
      <c r="AE311" s="39"/>
      <c r="AF311" s="39"/>
      <c r="AG311" s="39"/>
      <c r="AH311" s="39"/>
      <c r="AI311" s="39"/>
      <c r="AJ311" s="39"/>
      <c r="AK311" s="32">
        <f>Y311+N311</f>
        <v>0</v>
      </c>
      <c r="BG311" s="106"/>
    </row>
    <row r="312" spans="1:60" s="86" customFormat="1" ht="42" hidden="1" customHeight="1" thickBot="1" x14ac:dyDescent="0.35">
      <c r="A312" s="27" t="str">
        <f t="shared" si="52"/>
        <v/>
      </c>
      <c r="B312" s="100" t="s">
        <v>177</v>
      </c>
      <c r="C312" s="103"/>
      <c r="D312" s="464"/>
      <c r="E312" s="216"/>
      <c r="F312" s="217"/>
      <c r="G312" s="218" t="s">
        <v>20</v>
      </c>
      <c r="H312" s="285"/>
      <c r="I312" s="124"/>
      <c r="J312" s="129">
        <f>+K312+L312</f>
        <v>0</v>
      </c>
      <c r="K312" s="34"/>
      <c r="L312" s="34"/>
      <c r="M312" s="34"/>
      <c r="N312" s="105"/>
      <c r="O312" s="84"/>
      <c r="P312" s="84"/>
      <c r="Q312" s="84"/>
      <c r="R312" s="84"/>
      <c r="S312" s="84"/>
      <c r="T312" s="84"/>
      <c r="U312" s="84"/>
      <c r="V312" s="84"/>
      <c r="W312" s="84"/>
      <c r="X312" s="84"/>
      <c r="Y312" s="87"/>
      <c r="Z312" s="84"/>
      <c r="AA312" s="84"/>
      <c r="AB312" s="84"/>
      <c r="AC312" s="84"/>
      <c r="AD312" s="84"/>
      <c r="AE312" s="84"/>
      <c r="AF312" s="84"/>
      <c r="AG312" s="84"/>
      <c r="AH312" s="84"/>
      <c r="AI312" s="84"/>
      <c r="AJ312" s="84"/>
      <c r="AK312" s="87"/>
      <c r="BG312" s="106"/>
    </row>
    <row r="313" spans="1:60" s="303" customFormat="1" ht="19.5" thickBot="1" x14ac:dyDescent="0.35">
      <c r="A313" s="155" t="str">
        <f t="shared" si="52"/>
        <v>п</v>
      </c>
      <c r="B313" s="156"/>
      <c r="C313" s="28"/>
      <c r="D313" s="521" t="s">
        <v>4</v>
      </c>
      <c r="E313" s="522"/>
      <c r="F313" s="522"/>
      <c r="G313" s="523"/>
      <c r="H313" s="294"/>
      <c r="I313" s="295"/>
      <c r="J313" s="296">
        <f>+K313+L313</f>
        <v>100389084</v>
      </c>
      <c r="K313" s="296">
        <f>+K8+K23+K32+K40+K44+K52+K57+K71+K79+K113+K136+K140+K144+K148+K158+K188+K193+K197+K201+K205+K209+K213+K219+K223+K227+K232+K36+K132</f>
        <v>88907331</v>
      </c>
      <c r="L313" s="296">
        <f>+L8+L23+L32+L40+L44+L52+L57+L71+L79+L113+L136+L140+L144+L148+L158+L188+L193+L197+L201+L205+L209+L213+L219+L223+L227+L232+L36+L132</f>
        <v>11481753</v>
      </c>
      <c r="M313" s="296">
        <f>+M8+M23+M32+M40+M44+M52+M57+M71+M79+M113+M136+M140+M144+M148+M158+M188+M193+M197+M201+M205+M209+M213+M219+M223+M227+M232+M36+M132</f>
        <v>11361753</v>
      </c>
      <c r="N313" s="53" t="e">
        <f>N8+N23+#REF!+N40+N52+N57+N79+#REF!+N113+#REF!+N158+N188+N136+N140+N197+#REF!+N71+N227+N232</f>
        <v>#REF!</v>
      </c>
      <c r="O313" s="54" t="e">
        <f>O8+O23+#REF!+O40+O52+O57+O79+#REF!+O113+#REF!+O158+O188+O136+O140+O197+#REF!+O71+O227+O232</f>
        <v>#REF!</v>
      </c>
      <c r="P313" s="54" t="e">
        <f>P8+P23+#REF!+P40+P52+P57+P79+#REF!+P113+#REF!+P158+P188+P136+P140+P197+#REF!+P71+P227+P232</f>
        <v>#REF!</v>
      </c>
      <c r="Q313" s="54" t="e">
        <f>Q8+Q23+#REF!+Q40+Q52+Q57+Q79+#REF!+Q113+#REF!+Q158+Q188+Q136+Q140+Q197+#REF!+Q71+Q227+Q232</f>
        <v>#REF!</v>
      </c>
      <c r="R313" s="54" t="e">
        <f>R8+R23+#REF!+R40+R52+R57+R79+#REF!+R113+#REF!+R158+R188+R136+R140+R197+#REF!+R71+R227+R232</f>
        <v>#REF!</v>
      </c>
      <c r="S313" s="54" t="e">
        <f>S8+S23+#REF!+S40+S52+S57+S79+#REF!+S113+#REF!+S158+S188+S136+S140+S197+#REF!+S71+S227+S232</f>
        <v>#REF!</v>
      </c>
      <c r="T313" s="54" t="e">
        <f>T8+T23+#REF!+T40+T52+T57+T79+#REF!+T113+#REF!+T158+T188+T136+T140+T197+#REF!+T71+T227+T232</f>
        <v>#REF!</v>
      </c>
      <c r="U313" s="54" t="e">
        <f>U8+U23+#REF!+U40+U52+U57+U79+#REF!+U113+#REF!+U158+U188+U136+U140+U197+#REF!+U71+U227+U232</f>
        <v>#REF!</v>
      </c>
      <c r="V313" s="54" t="e">
        <f>V8+V23+#REF!+V40+V52+V57+V79+#REF!+V113+#REF!+V158+V188+V136+V140+V197+#REF!+V71+V227+V232</f>
        <v>#REF!</v>
      </c>
      <c r="W313" s="54" t="e">
        <f>W8+W23+#REF!+W40+W52+W57+W79+#REF!+W113+#REF!+W158+W188+W136+W140+W197+#REF!+W71+W227+W232</f>
        <v>#REF!</v>
      </c>
      <c r="X313" s="54" t="e">
        <f>X8+X23+#REF!+X40+X52+X57+X79+#REF!+X113+#REF!+X158+X188+X136+X140+X197+#REF!+X71+X227+X232</f>
        <v>#REF!</v>
      </c>
      <c r="Y313" s="54" t="e">
        <f>Y8+Y23+#REF!+Y40+Y52+Y57+Y79+#REF!+Y113+#REF!+Y158+Y188+Y136+Y140+Y197+#REF!+Y71+Y227+Y232</f>
        <v>#REF!</v>
      </c>
      <c r="Z313" s="54" t="e">
        <f>Z8+Z23+#REF!+Z40+Z52+Z57+Z79+#REF!+Z113+#REF!+Z158+Z188+Z136+Z140+Z197+#REF!+Z71+Z227+Z232</f>
        <v>#REF!</v>
      </c>
      <c r="AA313" s="54" t="e">
        <f>AA8+AA23+#REF!+AA40+AA52+AA57+AA79+#REF!+AA113+#REF!+AA158+AA188+AA136+AA140+AA197+#REF!+AA71+AA227+AA232</f>
        <v>#REF!</v>
      </c>
      <c r="AB313" s="54" t="e">
        <f>AB8+AB23+#REF!+AB40+AB52+AB57+AB79+#REF!+AB113+#REF!+AB158+AB188+AB136+AB140+AB197+#REF!+AB71+AB227+AB232</f>
        <v>#REF!</v>
      </c>
      <c r="AC313" s="54" t="e">
        <f>AC8+AC23+#REF!+AC40+AC52+AC57+AC79+#REF!+AC113+#REF!+AC158+AC188+AC136+AC140+AC197+#REF!+AC71+AC227+AC232</f>
        <v>#REF!</v>
      </c>
      <c r="AD313" s="54" t="e">
        <f>AD8+AD23+#REF!+AD40+AD52+AD57+AD79+#REF!+AD113+#REF!+AD158+AD188+AD136+AD140+AD197+#REF!+AD71+AD227+AD232</f>
        <v>#REF!</v>
      </c>
      <c r="AE313" s="54" t="e">
        <f>AE8+AE23+#REF!+AE40+AE52+AE57+AE79+#REF!+AE113+#REF!+AE158+AE188+AE136+AE140+AE197+#REF!+AE71+AE227+AE232</f>
        <v>#REF!</v>
      </c>
      <c r="AF313" s="54" t="e">
        <f>AF8+AF23+#REF!+AF40+AF52+AF57+AF79+#REF!+AF113+#REF!+AF158+AF188+AF136+AF140+AF197+#REF!+AF71+AF227+AF232</f>
        <v>#REF!</v>
      </c>
      <c r="AG313" s="54" t="e">
        <f>AG8+AG23+#REF!+AG40+AG52+AG57+AG79+#REF!+AG113+#REF!+AG158+AG188+AG136+AG140+AG197+#REF!+AG71+AG227+AG232</f>
        <v>#REF!</v>
      </c>
      <c r="AH313" s="54" t="e">
        <f>AH8+AH23+#REF!+AH40+AH52+AH57+AH79+#REF!+AH113+#REF!+AH158+AH188+AH136+AH140+AH197+#REF!+AH71+AH227+AH232</f>
        <v>#REF!</v>
      </c>
      <c r="AI313" s="54" t="e">
        <f>AI8+AI23+#REF!+AI40+AI52+AI57+AI79+#REF!+AI113+#REF!+AI158+AI188+AI136+AI140+AI197+#REF!+AI71+AI227+AI232</f>
        <v>#REF!</v>
      </c>
      <c r="AJ313" s="54" t="e">
        <f>AJ8+AJ23+#REF!+AJ40+AJ52+AJ57+AJ79+#REF!+AJ113+#REF!+AJ158+AJ188+AJ136+AJ140+AJ197+#REF!+AJ71+AJ227+AJ232</f>
        <v>#REF!</v>
      </c>
      <c r="AK313" s="54" t="e">
        <f>AK8+AK23+#REF!+AK40+AK52+AK57+AK79+#REF!+AK113+#REF!+AK158+AK188+AK136+AK140+AK197+#REF!+AK71+AK227+AK232</f>
        <v>#REF!</v>
      </c>
      <c r="AL313" s="55"/>
      <c r="AM313" s="55"/>
      <c r="AN313" s="55"/>
      <c r="AO313" s="55"/>
      <c r="AP313" s="55"/>
      <c r="AQ313" s="55"/>
      <c r="AR313" s="55"/>
      <c r="AS313" s="55"/>
      <c r="AT313" s="55"/>
      <c r="AU313" s="55"/>
      <c r="AV313" s="55"/>
      <c r="AW313" s="55"/>
      <c r="AX313" s="55"/>
      <c r="AY313" s="55"/>
      <c r="AZ313" s="55"/>
      <c r="BA313" s="55"/>
      <c r="BB313" s="55"/>
      <c r="BC313" s="55"/>
      <c r="BD313" s="55"/>
      <c r="BE313" s="55"/>
      <c r="BF313" s="55"/>
      <c r="BG313" s="197"/>
      <c r="BH313" s="485"/>
    </row>
    <row r="314" spans="1:60" s="301" customFormat="1" x14ac:dyDescent="0.3">
      <c r="A314" s="155" t="s">
        <v>12</v>
      </c>
      <c r="B314" s="156"/>
      <c r="C314" s="8"/>
      <c r="D314" s="467"/>
      <c r="E314" s="297"/>
      <c r="F314" s="297"/>
      <c r="G314" s="298"/>
      <c r="H314" s="299"/>
      <c r="I314" s="300"/>
      <c r="J314" s="299"/>
      <c r="M314" s="302"/>
      <c r="N314" s="11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10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10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197"/>
    </row>
    <row r="315" spans="1:60" s="9" customFormat="1" ht="18" hidden="1" x14ac:dyDescent="0.25">
      <c r="A315" s="27"/>
      <c r="B315" s="8"/>
      <c r="C315" s="8"/>
      <c r="D315" s="467"/>
      <c r="E315" s="297"/>
      <c r="F315" s="297"/>
      <c r="G315" s="298"/>
      <c r="H315" s="299"/>
      <c r="I315" s="141"/>
      <c r="J315" s="107"/>
      <c r="M315" s="12"/>
      <c r="N315" s="11"/>
      <c r="Y315" s="10"/>
      <c r="AK315" s="10"/>
      <c r="BG315" s="106"/>
    </row>
    <row r="316" spans="1:60" s="357" customFormat="1" ht="48.75" customHeight="1" x14ac:dyDescent="0.3">
      <c r="A316" s="44" t="s">
        <v>12</v>
      </c>
      <c r="B316" s="490"/>
      <c r="C316" s="8"/>
      <c r="D316" s="467"/>
      <c r="E316" s="356" t="s">
        <v>314</v>
      </c>
      <c r="F316" s="356"/>
      <c r="H316" s="356"/>
      <c r="I316" s="358"/>
      <c r="J316" s="356"/>
      <c r="K316" s="359"/>
      <c r="L316" s="355" t="s">
        <v>315</v>
      </c>
      <c r="M316" s="356"/>
      <c r="N316" s="11"/>
      <c r="O316" s="12"/>
      <c r="P316" s="9"/>
      <c r="Q316" s="9"/>
      <c r="R316" s="9"/>
      <c r="S316" s="9"/>
      <c r="T316" s="9"/>
      <c r="U316" s="9"/>
      <c r="V316" s="12"/>
      <c r="W316" s="9"/>
      <c r="X316" s="9"/>
      <c r="Y316" s="10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10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360"/>
    </row>
    <row r="317" spans="1:60" s="44" customFormat="1" hidden="1" x14ac:dyDescent="0.3">
      <c r="B317" s="28"/>
      <c r="C317" s="28"/>
      <c r="D317" s="468"/>
      <c r="E317" s="196" t="s">
        <v>141</v>
      </c>
      <c r="F317" s="196"/>
      <c r="G317" s="435"/>
      <c r="H317" s="436"/>
      <c r="I317" s="437"/>
      <c r="J317" s="436"/>
      <c r="K317" s="436"/>
      <c r="L317" s="436" t="s">
        <v>288</v>
      </c>
      <c r="M317" s="436"/>
      <c r="N317" s="56"/>
      <c r="BG317" s="106"/>
    </row>
    <row r="318" spans="1:60" s="44" customFormat="1" hidden="1" x14ac:dyDescent="0.3">
      <c r="B318" s="28"/>
      <c r="C318" s="28"/>
      <c r="D318" s="468"/>
      <c r="E318" s="196" t="s">
        <v>286</v>
      </c>
      <c r="F318" s="196"/>
      <c r="G318" s="438"/>
      <c r="H318" s="439"/>
      <c r="I318" s="440"/>
      <c r="J318" s="439"/>
      <c r="K318" s="439"/>
      <c r="L318" s="436" t="s">
        <v>287</v>
      </c>
      <c r="M318" s="439"/>
      <c r="N318" s="56"/>
      <c r="BG318" s="106"/>
    </row>
    <row r="319" spans="1:60" s="44" customFormat="1" ht="24" hidden="1" customHeight="1" x14ac:dyDescent="0.3">
      <c r="B319" s="28"/>
      <c r="C319" s="28"/>
      <c r="D319" s="468"/>
      <c r="E319" s="453"/>
      <c r="F319" s="198"/>
      <c r="G319" s="448"/>
      <c r="H319" s="377"/>
      <c r="I319" s="138"/>
      <c r="J319" s="108"/>
      <c r="L319" s="106"/>
      <c r="M319" s="106"/>
      <c r="N319" s="56"/>
      <c r="BG319" s="106"/>
    </row>
    <row r="320" spans="1:60" s="9" customFormat="1" ht="18" hidden="1" x14ac:dyDescent="0.25">
      <c r="B320" s="8"/>
      <c r="C320" s="23"/>
      <c r="D320" s="469"/>
      <c r="E320" s="301"/>
      <c r="F320" s="301"/>
      <c r="G320" s="298"/>
      <c r="H320" s="165"/>
      <c r="I320" s="141"/>
      <c r="J320" s="57"/>
      <c r="N320" s="11"/>
      <c r="Y320" s="10"/>
      <c r="AK320" s="10"/>
      <c r="BG320" s="106"/>
    </row>
    <row r="321" spans="1:59" s="13" customFormat="1" ht="18" hidden="1" x14ac:dyDescent="0.25">
      <c r="A321" s="8"/>
      <c r="B321" s="8"/>
      <c r="C321" s="24"/>
      <c r="D321" s="470"/>
      <c r="E321" s="370"/>
      <c r="F321" s="370"/>
      <c r="G321" s="449"/>
      <c r="H321" s="378"/>
      <c r="I321" s="143"/>
      <c r="J321" s="58"/>
      <c r="K321" s="16"/>
      <c r="L321" s="16"/>
      <c r="M321" s="16"/>
      <c r="N321" s="14"/>
      <c r="Y321" s="15"/>
      <c r="AK321" s="15"/>
      <c r="BG321" s="106"/>
    </row>
    <row r="322" spans="1:59" s="301" customFormat="1" x14ac:dyDescent="0.3">
      <c r="A322" s="293"/>
      <c r="B322" s="156"/>
      <c r="C322" s="23"/>
      <c r="D322" s="469"/>
      <c r="G322" s="308"/>
      <c r="H322" s="309"/>
      <c r="I322" s="300"/>
      <c r="J322" s="309"/>
      <c r="K322" s="310"/>
      <c r="L322" s="310"/>
      <c r="M322" s="310"/>
      <c r="N322" s="11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10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10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197"/>
    </row>
    <row r="323" spans="1:59" s="311" customFormat="1" hidden="1" x14ac:dyDescent="0.3">
      <c r="A323" s="304"/>
      <c r="B323" s="304"/>
      <c r="C323" s="76"/>
      <c r="D323" s="471"/>
      <c r="G323" s="312" t="s">
        <v>18</v>
      </c>
      <c r="H323" s="313"/>
      <c r="I323" s="314"/>
      <c r="J323" s="315">
        <v>118274701</v>
      </c>
      <c r="K323" s="316">
        <v>81528252</v>
      </c>
      <c r="L323" s="316">
        <v>36746449</v>
      </c>
      <c r="M323" s="316">
        <v>36626449</v>
      </c>
      <c r="N323" s="79"/>
      <c r="O323" s="77"/>
      <c r="P323" s="77"/>
      <c r="Q323" s="77"/>
      <c r="R323" s="77"/>
      <c r="S323" s="77"/>
      <c r="T323" s="77"/>
      <c r="U323" s="77"/>
      <c r="V323" s="77"/>
      <c r="W323" s="77"/>
      <c r="X323" s="77"/>
      <c r="Y323" s="78"/>
      <c r="Z323" s="77"/>
      <c r="AA323" s="77"/>
      <c r="AB323" s="77"/>
      <c r="AC323" s="77"/>
      <c r="AD323" s="77"/>
      <c r="AE323" s="77"/>
      <c r="AF323" s="77"/>
      <c r="AG323" s="77"/>
      <c r="AH323" s="77"/>
      <c r="AI323" s="77"/>
      <c r="AJ323" s="77"/>
      <c r="AK323" s="78"/>
      <c r="AL323" s="77"/>
      <c r="AM323" s="77"/>
      <c r="AN323" s="77"/>
      <c r="AO323" s="77"/>
      <c r="AP323" s="77"/>
      <c r="AQ323" s="77"/>
      <c r="AR323" s="77"/>
      <c r="AS323" s="77"/>
      <c r="AT323" s="77"/>
      <c r="AU323" s="77"/>
      <c r="AV323" s="77"/>
      <c r="AW323" s="77"/>
      <c r="AX323" s="77"/>
      <c r="AY323" s="77"/>
      <c r="AZ323" s="77"/>
      <c r="BA323" s="77"/>
      <c r="BB323" s="77"/>
      <c r="BC323" s="77"/>
      <c r="BD323" s="77"/>
      <c r="BE323" s="77"/>
      <c r="BF323" s="77"/>
      <c r="BG323" s="197"/>
    </row>
    <row r="324" spans="1:59" s="301" customFormat="1" hidden="1" x14ac:dyDescent="0.3">
      <c r="A324" s="293"/>
      <c r="B324" s="293"/>
      <c r="C324" s="25"/>
      <c r="D324" s="469"/>
      <c r="G324" s="308"/>
      <c r="H324" s="309"/>
      <c r="I324" s="300"/>
      <c r="J324" s="309"/>
      <c r="K324" s="310"/>
      <c r="L324" s="302"/>
      <c r="M324" s="310"/>
      <c r="N324" s="18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9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9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97"/>
    </row>
    <row r="325" spans="1:59" s="317" customFormat="1" hidden="1" x14ac:dyDescent="0.3">
      <c r="A325" s="305"/>
      <c r="B325" s="305"/>
      <c r="C325" s="72"/>
      <c r="D325" s="472"/>
      <c r="G325" s="318" t="s">
        <v>6</v>
      </c>
      <c r="H325" s="319"/>
      <c r="I325" s="320"/>
      <c r="J325" s="321">
        <f>+J313-J323</f>
        <v>-17885617</v>
      </c>
      <c r="K325" s="321">
        <f>+K313-K323</f>
        <v>7379079</v>
      </c>
      <c r="L325" s="321">
        <f>+L313-L323</f>
        <v>-25264696</v>
      </c>
      <c r="M325" s="321">
        <f>+M313-M323</f>
        <v>-25264696</v>
      </c>
      <c r="N325" s="74"/>
      <c r="O325" s="73"/>
      <c r="P325" s="73"/>
      <c r="Q325" s="73"/>
      <c r="R325" s="73"/>
      <c r="S325" s="73"/>
      <c r="T325" s="73"/>
      <c r="U325" s="73"/>
      <c r="V325" s="73"/>
      <c r="W325" s="73"/>
      <c r="X325" s="73"/>
      <c r="Y325" s="75"/>
      <c r="Z325" s="73"/>
      <c r="AA325" s="73"/>
      <c r="AB325" s="73"/>
      <c r="AC325" s="73"/>
      <c r="AD325" s="73"/>
      <c r="AE325" s="73"/>
      <c r="AF325" s="73"/>
      <c r="AG325" s="73"/>
      <c r="AH325" s="73"/>
      <c r="AI325" s="73"/>
      <c r="AJ325" s="73"/>
      <c r="AK325" s="75"/>
      <c r="AL325" s="73"/>
      <c r="AM325" s="73"/>
      <c r="AN325" s="73"/>
      <c r="AO325" s="73"/>
      <c r="AP325" s="73"/>
      <c r="AQ325" s="73"/>
      <c r="AR325" s="73"/>
      <c r="AS325" s="73"/>
      <c r="AT325" s="73"/>
      <c r="AU325" s="73"/>
      <c r="AV325" s="73"/>
      <c r="AW325" s="73"/>
      <c r="AX325" s="73"/>
      <c r="AY325" s="73"/>
      <c r="AZ325" s="73"/>
      <c r="BA325" s="73"/>
      <c r="BB325" s="73"/>
      <c r="BC325" s="73"/>
      <c r="BD325" s="73"/>
      <c r="BE325" s="73"/>
      <c r="BF325" s="73"/>
      <c r="BG325" s="197"/>
    </row>
    <row r="326" spans="1:59" s="301" customFormat="1" hidden="1" x14ac:dyDescent="0.3">
      <c r="A326" s="306"/>
      <c r="B326" s="306"/>
      <c r="C326" s="26"/>
      <c r="D326" s="469"/>
      <c r="G326" s="298"/>
      <c r="H326" s="309"/>
      <c r="I326" s="300"/>
      <c r="J326" s="302"/>
      <c r="K326" s="302"/>
      <c r="L326" s="302"/>
      <c r="N326" s="71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197"/>
    </row>
    <row r="327" spans="1:59" s="322" customFormat="1" hidden="1" x14ac:dyDescent="0.3">
      <c r="A327" s="307"/>
      <c r="B327" s="307"/>
      <c r="C327" s="26"/>
      <c r="D327" s="473"/>
      <c r="G327" s="323"/>
      <c r="H327" s="324" t="s">
        <v>171</v>
      </c>
      <c r="I327" s="325"/>
      <c r="J327" s="326">
        <f>J325-J328</f>
        <v>-20810075</v>
      </c>
      <c r="K327" s="326">
        <f>K325-K328</f>
        <v>7153621</v>
      </c>
      <c r="L327" s="326">
        <f>L325-L328</f>
        <v>-27963696</v>
      </c>
      <c r="M327" s="326">
        <f>M325-M328</f>
        <v>-27963696</v>
      </c>
      <c r="N327" s="20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197"/>
    </row>
    <row r="328" spans="1:59" s="301" customFormat="1" hidden="1" x14ac:dyDescent="0.3">
      <c r="A328" s="306"/>
      <c r="B328" s="306"/>
      <c r="C328" s="26"/>
      <c r="D328" s="469"/>
      <c r="G328" s="298"/>
      <c r="H328" s="327" t="s">
        <v>21</v>
      </c>
      <c r="I328" s="328"/>
      <c r="J328" s="329">
        <f>K328+L328</f>
        <v>2924458</v>
      </c>
      <c r="K328" s="330">
        <f>SUM(K329:K361)</f>
        <v>225458</v>
      </c>
      <c r="L328" s="330">
        <f>SUM(L329:L361)</f>
        <v>2699000</v>
      </c>
      <c r="M328" s="330">
        <f>SUM(M329:M361)</f>
        <v>2699000</v>
      </c>
      <c r="N328" s="20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197"/>
    </row>
    <row r="329" spans="1:59" s="301" customFormat="1" hidden="1" x14ac:dyDescent="0.3">
      <c r="A329" s="306"/>
      <c r="B329" s="306"/>
      <c r="C329" s="26"/>
      <c r="D329" s="469"/>
      <c r="G329" s="298"/>
      <c r="H329" s="309"/>
      <c r="I329" s="331"/>
      <c r="J329" s="329">
        <f t="shared" ref="J329:J360" si="58">K329+L329</f>
        <v>1470124</v>
      </c>
      <c r="K329" s="332">
        <v>20124</v>
      </c>
      <c r="L329" s="332">
        <v>1450000</v>
      </c>
      <c r="M329" s="332">
        <v>1450000</v>
      </c>
      <c r="N329" s="20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197"/>
    </row>
    <row r="330" spans="1:59" s="301" customFormat="1" hidden="1" x14ac:dyDescent="0.3">
      <c r="A330" s="306"/>
      <c r="B330" s="306"/>
      <c r="C330" s="26"/>
      <c r="D330" s="469"/>
      <c r="G330" s="298"/>
      <c r="H330" s="309"/>
      <c r="I330" s="333"/>
      <c r="J330" s="329">
        <f t="shared" si="58"/>
        <v>194334</v>
      </c>
      <c r="K330" s="332">
        <v>145334</v>
      </c>
      <c r="L330" s="332">
        <v>49000</v>
      </c>
      <c r="M330" s="332">
        <v>49000</v>
      </c>
      <c r="N330" s="20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197"/>
    </row>
    <row r="331" spans="1:59" s="301" customFormat="1" hidden="1" x14ac:dyDescent="0.3">
      <c r="A331" s="306"/>
      <c r="B331" s="306"/>
      <c r="C331" s="26"/>
      <c r="D331" s="469"/>
      <c r="G331" s="334"/>
      <c r="H331" s="335">
        <v>168264331.63</v>
      </c>
      <c r="I331" s="333"/>
      <c r="J331" s="329">
        <f t="shared" si="58"/>
        <v>60000</v>
      </c>
      <c r="K331" s="332">
        <v>60000</v>
      </c>
      <c r="L331" s="332"/>
      <c r="M331" s="332"/>
      <c r="N331" s="20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197"/>
    </row>
    <row r="332" spans="1:59" s="301" customFormat="1" hidden="1" x14ac:dyDescent="0.3">
      <c r="A332" s="306"/>
      <c r="B332" s="306"/>
      <c r="C332" s="26"/>
      <c r="D332" s="469"/>
      <c r="G332" s="334"/>
      <c r="H332" s="335"/>
      <c r="I332" s="333"/>
      <c r="J332" s="329">
        <f t="shared" si="58"/>
        <v>1200000</v>
      </c>
      <c r="K332" s="332"/>
      <c r="L332" s="332">
        <v>1200000</v>
      </c>
      <c r="M332" s="332">
        <v>1200000</v>
      </c>
      <c r="N332" s="20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197"/>
    </row>
    <row r="333" spans="1:59" s="301" customFormat="1" hidden="1" x14ac:dyDescent="0.3">
      <c r="A333" s="306"/>
      <c r="B333" s="306"/>
      <c r="C333" s="26"/>
      <c r="D333" s="469"/>
      <c r="G333" s="510" t="s">
        <v>282</v>
      </c>
      <c r="H333" s="529">
        <f>+L313-L193-M313</f>
        <v>120000</v>
      </c>
      <c r="I333" s="333"/>
      <c r="J333" s="336">
        <f t="shared" si="58"/>
        <v>0</v>
      </c>
      <c r="K333" s="332"/>
      <c r="L333" s="332"/>
      <c r="M333" s="332"/>
      <c r="N333" s="20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197"/>
    </row>
    <row r="334" spans="1:59" s="301" customFormat="1" hidden="1" x14ac:dyDescent="0.3">
      <c r="A334" s="306"/>
      <c r="B334" s="306"/>
      <c r="C334" s="26"/>
      <c r="D334" s="469"/>
      <c r="G334" s="511"/>
      <c r="H334" s="530"/>
      <c r="I334" s="337"/>
      <c r="J334" s="329">
        <f t="shared" si="58"/>
        <v>0</v>
      </c>
      <c r="K334" s="338"/>
      <c r="L334" s="339"/>
      <c r="M334" s="339"/>
      <c r="N334" s="20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197"/>
    </row>
    <row r="335" spans="1:59" s="301" customFormat="1" hidden="1" x14ac:dyDescent="0.3">
      <c r="A335" s="306"/>
      <c r="B335" s="306"/>
      <c r="C335" s="26"/>
      <c r="D335" s="469"/>
      <c r="G335" s="512"/>
      <c r="H335" s="531"/>
      <c r="I335" s="337"/>
      <c r="J335" s="329">
        <f t="shared" si="58"/>
        <v>0</v>
      </c>
      <c r="K335" s="338"/>
      <c r="L335" s="339"/>
      <c r="M335" s="339"/>
      <c r="N335" s="20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197"/>
    </row>
    <row r="336" spans="1:59" s="301" customFormat="1" hidden="1" x14ac:dyDescent="0.3">
      <c r="A336" s="293"/>
      <c r="B336" s="293"/>
      <c r="C336" s="23"/>
      <c r="D336" s="469"/>
      <c r="G336" s="334"/>
      <c r="H336" s="335"/>
      <c r="I336" s="528"/>
      <c r="J336" s="329">
        <f t="shared" si="58"/>
        <v>0</v>
      </c>
      <c r="K336" s="338"/>
      <c r="L336" s="339"/>
      <c r="M336" s="339"/>
      <c r="N336" s="11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10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10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197"/>
    </row>
    <row r="337" spans="1:59" s="301" customFormat="1" hidden="1" x14ac:dyDescent="0.3">
      <c r="A337" s="293"/>
      <c r="B337" s="293"/>
      <c r="C337" s="23"/>
      <c r="D337" s="469"/>
      <c r="G337" s="298"/>
      <c r="I337" s="528"/>
      <c r="J337" s="329">
        <f t="shared" si="58"/>
        <v>0</v>
      </c>
      <c r="K337" s="338"/>
      <c r="L337" s="338"/>
      <c r="M337" s="338"/>
      <c r="N337" s="11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10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10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197"/>
    </row>
    <row r="338" spans="1:59" hidden="1" x14ac:dyDescent="0.3">
      <c r="B338" s="152"/>
      <c r="I338" s="528"/>
      <c r="J338" s="329">
        <f t="shared" si="58"/>
        <v>0</v>
      </c>
      <c r="K338" s="338"/>
      <c r="L338" s="339"/>
      <c r="M338" s="339"/>
      <c r="BG338" s="197"/>
    </row>
    <row r="339" spans="1:59" hidden="1" x14ac:dyDescent="0.3">
      <c r="B339" s="152"/>
      <c r="H339" s="341"/>
      <c r="I339" s="528"/>
      <c r="J339" s="329">
        <f t="shared" si="58"/>
        <v>0</v>
      </c>
      <c r="K339" s="338"/>
      <c r="L339" s="339"/>
      <c r="M339" s="339"/>
      <c r="BG339" s="197"/>
    </row>
    <row r="340" spans="1:59" hidden="1" x14ac:dyDescent="0.3">
      <c r="B340" s="152"/>
      <c r="H340" s="341"/>
      <c r="I340" s="528"/>
      <c r="J340" s="329">
        <f t="shared" si="58"/>
        <v>0</v>
      </c>
      <c r="K340" s="338"/>
      <c r="L340" s="339"/>
      <c r="M340" s="339"/>
      <c r="BG340" s="197"/>
    </row>
    <row r="341" spans="1:59" hidden="1" x14ac:dyDescent="0.3">
      <c r="B341" s="152"/>
      <c r="H341" s="341"/>
      <c r="I341" s="342"/>
      <c r="J341" s="329">
        <f t="shared" si="58"/>
        <v>0</v>
      </c>
      <c r="K341" s="338"/>
      <c r="L341" s="339"/>
      <c r="M341" s="339"/>
      <c r="BG341" s="197"/>
    </row>
    <row r="342" spans="1:59" hidden="1" x14ac:dyDescent="0.3">
      <c r="B342" s="152"/>
      <c r="H342" s="343"/>
      <c r="I342" s="337"/>
      <c r="J342" s="329">
        <f t="shared" si="58"/>
        <v>0</v>
      </c>
      <c r="K342" s="338"/>
      <c r="L342" s="339"/>
      <c r="M342" s="339"/>
      <c r="BG342" s="197"/>
    </row>
    <row r="343" spans="1:59" hidden="1" x14ac:dyDescent="0.3">
      <c r="B343" s="152"/>
      <c r="H343" s="341"/>
      <c r="I343" s="342"/>
      <c r="J343" s="329">
        <f t="shared" si="58"/>
        <v>0</v>
      </c>
      <c r="K343" s="338"/>
      <c r="L343" s="339"/>
      <c r="M343" s="339"/>
      <c r="BG343" s="197"/>
    </row>
    <row r="344" spans="1:59" hidden="1" x14ac:dyDescent="0.3">
      <c r="B344" s="152"/>
      <c r="H344" s="341"/>
      <c r="I344" s="342"/>
      <c r="J344" s="329">
        <f t="shared" si="58"/>
        <v>0</v>
      </c>
      <c r="K344" s="338"/>
      <c r="L344" s="339"/>
      <c r="M344" s="339"/>
      <c r="BG344" s="197"/>
    </row>
    <row r="345" spans="1:59" hidden="1" x14ac:dyDescent="0.3">
      <c r="B345" s="152"/>
      <c r="H345" s="341"/>
      <c r="I345" s="342"/>
      <c r="J345" s="329">
        <f t="shared" si="58"/>
        <v>0</v>
      </c>
      <c r="K345" s="338"/>
      <c r="L345" s="339"/>
      <c r="M345" s="339"/>
      <c r="BG345" s="197"/>
    </row>
    <row r="346" spans="1:59" hidden="1" x14ac:dyDescent="0.3">
      <c r="B346" s="152"/>
      <c r="H346" s="341"/>
      <c r="I346" s="344"/>
      <c r="J346" s="345">
        <f t="shared" si="58"/>
        <v>0</v>
      </c>
      <c r="K346" s="346"/>
      <c r="L346" s="338"/>
      <c r="M346" s="338"/>
      <c r="BG346" s="197"/>
    </row>
    <row r="347" spans="1:59" hidden="1" x14ac:dyDescent="0.3">
      <c r="B347" s="152"/>
      <c r="H347" s="347"/>
      <c r="I347" s="344"/>
      <c r="J347" s="329">
        <f t="shared" si="58"/>
        <v>0</v>
      </c>
      <c r="K347" s="338"/>
      <c r="L347" s="338"/>
      <c r="M347" s="338"/>
      <c r="BG347" s="197"/>
    </row>
    <row r="348" spans="1:59" hidden="1" x14ac:dyDescent="0.3">
      <c r="B348" s="152"/>
      <c r="H348" s="347"/>
      <c r="I348" s="344"/>
      <c r="J348" s="329">
        <f t="shared" si="58"/>
        <v>0</v>
      </c>
      <c r="K348" s="338"/>
      <c r="L348" s="338"/>
      <c r="M348" s="338"/>
      <c r="BG348" s="197"/>
    </row>
    <row r="349" spans="1:59" hidden="1" x14ac:dyDescent="0.3">
      <c r="B349" s="152"/>
      <c r="H349" s="347"/>
      <c r="I349" s="344"/>
      <c r="J349" s="329">
        <f t="shared" si="58"/>
        <v>0</v>
      </c>
      <c r="K349" s="338"/>
      <c r="L349" s="338"/>
      <c r="M349" s="338"/>
      <c r="BG349" s="197"/>
    </row>
    <row r="350" spans="1:59" hidden="1" x14ac:dyDescent="0.3">
      <c r="B350" s="152"/>
      <c r="H350" s="347"/>
      <c r="I350" s="344"/>
      <c r="J350" s="329">
        <f t="shared" si="58"/>
        <v>0</v>
      </c>
      <c r="K350" s="338"/>
      <c r="L350" s="338"/>
      <c r="M350" s="338"/>
      <c r="BG350" s="197"/>
    </row>
    <row r="351" spans="1:59" hidden="1" x14ac:dyDescent="0.3">
      <c r="B351" s="152"/>
      <c r="H351" s="347"/>
      <c r="I351" s="344"/>
      <c r="J351" s="329">
        <f t="shared" si="58"/>
        <v>0</v>
      </c>
      <c r="K351" s="338"/>
      <c r="L351" s="338"/>
      <c r="M351" s="338"/>
      <c r="BG351" s="197"/>
    </row>
    <row r="352" spans="1:59" hidden="1" x14ac:dyDescent="0.3">
      <c r="B352" s="152"/>
      <c r="H352" s="347"/>
      <c r="I352" s="342"/>
      <c r="J352" s="329">
        <f t="shared" si="58"/>
        <v>0</v>
      </c>
      <c r="K352" s="339"/>
      <c r="L352" s="338"/>
      <c r="M352" s="338"/>
      <c r="BG352" s="197"/>
    </row>
    <row r="353" spans="2:59" hidden="1" x14ac:dyDescent="0.3">
      <c r="B353" s="152"/>
      <c r="H353" s="347"/>
      <c r="I353" s="518"/>
      <c r="J353" s="329">
        <f t="shared" si="58"/>
        <v>0</v>
      </c>
      <c r="K353" s="339"/>
      <c r="L353" s="338"/>
      <c r="M353" s="338"/>
      <c r="BG353" s="197"/>
    </row>
    <row r="354" spans="2:59" hidden="1" x14ac:dyDescent="0.3">
      <c r="B354" s="152"/>
      <c r="H354" s="347"/>
      <c r="I354" s="518"/>
      <c r="J354" s="329">
        <f t="shared" si="58"/>
        <v>0</v>
      </c>
      <c r="K354" s="339"/>
      <c r="L354" s="338"/>
      <c r="M354" s="338"/>
      <c r="BG354" s="197"/>
    </row>
    <row r="355" spans="2:59" hidden="1" x14ac:dyDescent="0.3">
      <c r="B355" s="152"/>
      <c r="H355" s="348"/>
      <c r="I355" s="349"/>
      <c r="J355" s="329">
        <f t="shared" si="58"/>
        <v>0</v>
      </c>
      <c r="K355" s="339"/>
      <c r="L355" s="338"/>
      <c r="M355" s="338"/>
      <c r="BG355" s="197"/>
    </row>
    <row r="356" spans="2:59" hidden="1" x14ac:dyDescent="0.3">
      <c r="B356" s="152"/>
      <c r="H356" s="350"/>
      <c r="I356" s="349"/>
      <c r="J356" s="329">
        <f t="shared" si="58"/>
        <v>0</v>
      </c>
      <c r="K356" s="339"/>
      <c r="L356" s="338"/>
      <c r="M356" s="338"/>
      <c r="BG356" s="197"/>
    </row>
    <row r="357" spans="2:59" hidden="1" x14ac:dyDescent="0.3">
      <c r="B357" s="152"/>
      <c r="H357" s="351"/>
      <c r="I357" s="349"/>
      <c r="J357" s="329">
        <f t="shared" si="58"/>
        <v>0</v>
      </c>
      <c r="K357" s="338"/>
      <c r="L357" s="338"/>
      <c r="M357" s="338"/>
      <c r="BG357" s="197"/>
    </row>
    <row r="358" spans="2:59" hidden="1" x14ac:dyDescent="0.3">
      <c r="B358" s="152"/>
      <c r="H358" s="352"/>
      <c r="I358" s="349"/>
      <c r="J358" s="329">
        <f t="shared" si="58"/>
        <v>0</v>
      </c>
      <c r="K358" s="338"/>
      <c r="L358" s="338"/>
      <c r="M358" s="338"/>
      <c r="BG358" s="197"/>
    </row>
    <row r="359" spans="2:59" hidden="1" x14ac:dyDescent="0.3">
      <c r="B359" s="152"/>
      <c r="H359" s="352"/>
      <c r="I359" s="349"/>
      <c r="J359" s="329">
        <f t="shared" si="58"/>
        <v>0</v>
      </c>
      <c r="K359" s="338"/>
      <c r="L359" s="338"/>
      <c r="M359" s="338"/>
      <c r="BG359" s="197"/>
    </row>
    <row r="360" spans="2:59" hidden="1" x14ac:dyDescent="0.3">
      <c r="B360" s="152"/>
      <c r="H360" s="352"/>
      <c r="I360" s="349"/>
      <c r="J360" s="336">
        <f t="shared" si="58"/>
        <v>0</v>
      </c>
      <c r="K360" s="353"/>
      <c r="L360" s="353"/>
      <c r="M360" s="353"/>
      <c r="BG360" s="197"/>
    </row>
    <row r="361" spans="2:59" hidden="1" x14ac:dyDescent="0.3">
      <c r="B361" s="152"/>
      <c r="H361" s="352"/>
      <c r="I361" s="349"/>
      <c r="J361" s="329">
        <f>K361+L361</f>
        <v>0</v>
      </c>
      <c r="K361" s="338"/>
      <c r="L361" s="338"/>
      <c r="M361" s="338"/>
      <c r="BG361" s="197"/>
    </row>
    <row r="362" spans="2:59" hidden="1" x14ac:dyDescent="0.3">
      <c r="B362" s="152"/>
      <c r="H362" s="352"/>
      <c r="I362" s="349"/>
      <c r="J362" s="354"/>
      <c r="BG362" s="197"/>
    </row>
    <row r="363" spans="2:59" hidden="1" x14ac:dyDescent="0.3">
      <c r="B363" s="152"/>
      <c r="I363" s="342"/>
      <c r="J363" s="354"/>
      <c r="BG363" s="197"/>
    </row>
    <row r="364" spans="2:59" x14ac:dyDescent="0.3">
      <c r="I364" s="342"/>
      <c r="J364" s="354"/>
      <c r="BG364" s="197"/>
    </row>
    <row r="365" spans="2:59" x14ac:dyDescent="0.3">
      <c r="I365" s="342"/>
      <c r="J365" s="354"/>
      <c r="BG365" s="197"/>
    </row>
    <row r="366" spans="2:59" x14ac:dyDescent="0.3">
      <c r="I366" s="342"/>
      <c r="J366" s="354"/>
      <c r="BG366" s="197"/>
    </row>
    <row r="367" spans="2:59" x14ac:dyDescent="0.3">
      <c r="G367" s="312" t="s">
        <v>18</v>
      </c>
      <c r="H367" s="392"/>
      <c r="I367" s="393"/>
      <c r="J367" s="424">
        <v>229957507.10000002</v>
      </c>
      <c r="K367" s="425">
        <v>113340992.81</v>
      </c>
      <c r="L367" s="425">
        <v>116616514.29000001</v>
      </c>
      <c r="M367" s="425">
        <v>116496514.29000001</v>
      </c>
      <c r="BG367" s="197"/>
    </row>
    <row r="368" spans="2:59" x14ac:dyDescent="0.3">
      <c r="G368" s="308"/>
      <c r="H368" s="394"/>
      <c r="I368" s="141"/>
      <c r="J368" s="426"/>
      <c r="K368" s="427"/>
      <c r="L368" s="428"/>
      <c r="M368" s="427"/>
      <c r="BG368" s="197"/>
    </row>
    <row r="369" spans="7:59" x14ac:dyDescent="0.3">
      <c r="G369" s="318" t="s">
        <v>6</v>
      </c>
      <c r="H369" s="395"/>
      <c r="I369" s="396"/>
      <c r="J369" s="429">
        <f>J367-J313</f>
        <v>129568423.10000002</v>
      </c>
      <c r="K369" s="429">
        <f>K367-K313</f>
        <v>24433661.810000002</v>
      </c>
      <c r="L369" s="429">
        <f>L367-L313</f>
        <v>105134761.29000001</v>
      </c>
      <c r="M369" s="429">
        <f>M367-M313</f>
        <v>105134761.29000001</v>
      </c>
      <c r="BG369" s="197"/>
    </row>
    <row r="370" spans="7:59" x14ac:dyDescent="0.3">
      <c r="G370" s="298"/>
      <c r="H370" s="394"/>
      <c r="I370" s="141"/>
      <c r="J370" s="428"/>
      <c r="K370" s="428"/>
      <c r="L370" s="428"/>
      <c r="M370" s="430"/>
      <c r="BG370" s="197"/>
    </row>
    <row r="371" spans="7:59" x14ac:dyDescent="0.3">
      <c r="G371" s="323"/>
      <c r="H371" s="397" t="s">
        <v>171</v>
      </c>
      <c r="I371" s="398"/>
      <c r="J371" s="431">
        <f>J369+J372</f>
        <v>129905758.90000002</v>
      </c>
      <c r="K371" s="431">
        <f>K369+K372</f>
        <v>30074027.810000002</v>
      </c>
      <c r="L371" s="431">
        <f t="shared" ref="L371" si="59">L369+L372</f>
        <v>99831731.090000004</v>
      </c>
      <c r="M371" s="431">
        <f>M369+M372</f>
        <v>98889131.090000004</v>
      </c>
      <c r="BG371" s="197"/>
    </row>
    <row r="372" spans="7:59" x14ac:dyDescent="0.3">
      <c r="G372" s="298"/>
      <c r="H372" s="399" t="s">
        <v>21</v>
      </c>
      <c r="I372" s="400"/>
      <c r="J372" s="401">
        <f>K372+L372</f>
        <v>337335.80000000075</v>
      </c>
      <c r="K372" s="401">
        <f>SUM(K373:K405)</f>
        <v>5640366</v>
      </c>
      <c r="L372" s="401">
        <f>SUM(L373:L405)</f>
        <v>-5303030.1999999993</v>
      </c>
      <c r="M372" s="401">
        <f>SUM(M373:M405)</f>
        <v>-6245630.1999999993</v>
      </c>
      <c r="BG372" s="197"/>
    </row>
    <row r="373" spans="7:59" x14ac:dyDescent="0.3">
      <c r="G373" s="298"/>
      <c r="H373" s="394"/>
      <c r="I373" s="402"/>
      <c r="J373" s="401">
        <f t="shared" ref="J373:J404" si="60">K373+L373</f>
        <v>1257664.8</v>
      </c>
      <c r="K373" s="403">
        <v>35000</v>
      </c>
      <c r="L373" s="403">
        <v>1222664.8</v>
      </c>
      <c r="M373" s="403">
        <v>1222664.8</v>
      </c>
      <c r="BG373" s="197"/>
    </row>
    <row r="374" spans="7:59" x14ac:dyDescent="0.3">
      <c r="G374" s="298"/>
      <c r="H374" s="394"/>
      <c r="I374" s="404"/>
      <c r="J374" s="401">
        <f t="shared" si="60"/>
        <v>47863</v>
      </c>
      <c r="K374" s="403">
        <v>49900</v>
      </c>
      <c r="L374" s="403">
        <v>-2037</v>
      </c>
      <c r="M374" s="403">
        <v>-2037</v>
      </c>
      <c r="BG374" s="197"/>
    </row>
    <row r="375" spans="7:59" x14ac:dyDescent="0.3">
      <c r="G375" s="334"/>
      <c r="H375" s="405"/>
      <c r="I375" s="404"/>
      <c r="J375" s="401">
        <f t="shared" si="60"/>
        <v>430999.8</v>
      </c>
      <c r="K375" s="403">
        <v>300000</v>
      </c>
      <c r="L375" s="403">
        <v>130999.8</v>
      </c>
      <c r="M375" s="403">
        <v>130999.8</v>
      </c>
      <c r="BG375" s="197"/>
    </row>
    <row r="376" spans="7:59" x14ac:dyDescent="0.3">
      <c r="G376" s="334"/>
      <c r="H376" s="405"/>
      <c r="I376" s="404"/>
      <c r="J376" s="401">
        <f t="shared" si="60"/>
        <v>-1710000</v>
      </c>
      <c r="K376" s="403">
        <v>90000</v>
      </c>
      <c r="L376" s="403">
        <v>-1800000</v>
      </c>
      <c r="M376" s="403">
        <v>-1800000</v>
      </c>
      <c r="BG376" s="197"/>
    </row>
    <row r="377" spans="7:59" x14ac:dyDescent="0.3">
      <c r="G377" s="510" t="s">
        <v>282</v>
      </c>
      <c r="H377" s="513">
        <f>+L357-L237-M357</f>
        <v>0</v>
      </c>
      <c r="I377" s="404"/>
      <c r="J377" s="406">
        <f t="shared" si="60"/>
        <v>-5887629.7999999998</v>
      </c>
      <c r="K377" s="403">
        <v>-50000</v>
      </c>
      <c r="L377" s="403">
        <f>-1833151-4004478.8</f>
        <v>-5837629.7999999998</v>
      </c>
      <c r="M377" s="403">
        <f>-1833151-4004478.8</f>
        <v>-5837629.7999999998</v>
      </c>
      <c r="BG377" s="197"/>
    </row>
    <row r="378" spans="7:59" x14ac:dyDescent="0.3">
      <c r="G378" s="511"/>
      <c r="H378" s="514"/>
      <c r="I378" s="407"/>
      <c r="J378" s="401">
        <f t="shared" si="60"/>
        <v>119526</v>
      </c>
      <c r="K378" s="408">
        <v>122290</v>
      </c>
      <c r="L378" s="409">
        <v>-2764</v>
      </c>
      <c r="M378" s="409">
        <v>-2764</v>
      </c>
      <c r="BG378" s="197"/>
    </row>
    <row r="379" spans="7:59" x14ac:dyDescent="0.3">
      <c r="G379" s="512"/>
      <c r="H379" s="515"/>
      <c r="I379" s="407"/>
      <c r="J379" s="401">
        <f t="shared" si="60"/>
        <v>309934</v>
      </c>
      <c r="K379" s="408">
        <v>315370</v>
      </c>
      <c r="L379" s="409">
        <v>-5436</v>
      </c>
      <c r="M379" s="409">
        <v>-5436</v>
      </c>
      <c r="BG379" s="197"/>
    </row>
    <row r="380" spans="7:59" x14ac:dyDescent="0.3">
      <c r="G380" s="334"/>
      <c r="H380" s="405"/>
      <c r="I380" s="516"/>
      <c r="J380" s="401">
        <f t="shared" si="60"/>
        <v>-160</v>
      </c>
      <c r="K380" s="408">
        <v>215300</v>
      </c>
      <c r="L380" s="409">
        <v>-215460</v>
      </c>
      <c r="M380" s="409">
        <v>-215460</v>
      </c>
      <c r="BG380" s="197"/>
    </row>
    <row r="381" spans="7:59" x14ac:dyDescent="0.3">
      <c r="G381" s="298"/>
      <c r="H381" s="9"/>
      <c r="I381" s="516"/>
      <c r="J381" s="401">
        <f t="shared" si="60"/>
        <v>-184540</v>
      </c>
      <c r="K381" s="408">
        <v>-400000</v>
      </c>
      <c r="L381" s="408">
        <v>215460</v>
      </c>
      <c r="M381" s="408">
        <v>215460</v>
      </c>
      <c r="BG381" s="197"/>
    </row>
    <row r="382" spans="7:59" x14ac:dyDescent="0.3">
      <c r="H382" s="410"/>
      <c r="I382" s="516"/>
      <c r="J382" s="401">
        <f t="shared" si="60"/>
        <v>-13100</v>
      </c>
      <c r="K382" s="408">
        <v>29300</v>
      </c>
      <c r="L382" s="409">
        <v>-42400</v>
      </c>
      <c r="M382" s="409">
        <v>-42400</v>
      </c>
      <c r="BG382" s="197"/>
    </row>
    <row r="383" spans="7:59" x14ac:dyDescent="0.3">
      <c r="H383" s="411"/>
      <c r="I383" s="516"/>
      <c r="J383" s="401">
        <f t="shared" si="60"/>
        <v>649085</v>
      </c>
      <c r="K383" s="408">
        <v>558113</v>
      </c>
      <c r="L383" s="409">
        <v>90972</v>
      </c>
      <c r="M383" s="409">
        <v>90972</v>
      </c>
      <c r="BG383" s="197"/>
    </row>
    <row r="384" spans="7:59" x14ac:dyDescent="0.3">
      <c r="H384" s="411"/>
      <c r="I384" s="516"/>
      <c r="J384" s="401">
        <f t="shared" si="60"/>
        <v>400000</v>
      </c>
      <c r="K384" s="408">
        <v>400000</v>
      </c>
      <c r="L384" s="409"/>
      <c r="M384" s="409"/>
      <c r="BG384" s="197"/>
    </row>
    <row r="385" spans="8:59" x14ac:dyDescent="0.3">
      <c r="H385" s="411"/>
      <c r="I385" s="412"/>
      <c r="J385" s="401">
        <f t="shared" si="60"/>
        <v>2500000</v>
      </c>
      <c r="K385" s="408">
        <v>2500000</v>
      </c>
      <c r="L385" s="409"/>
      <c r="M385" s="409"/>
      <c r="BG385" s="197"/>
    </row>
    <row r="386" spans="8:59" x14ac:dyDescent="0.3">
      <c r="H386" s="413"/>
      <c r="I386" s="407"/>
      <c r="J386" s="401">
        <f t="shared" si="60"/>
        <v>197000</v>
      </c>
      <c r="K386" s="408">
        <v>197000</v>
      </c>
      <c r="L386" s="409"/>
      <c r="M386" s="409"/>
      <c r="BG386" s="197"/>
    </row>
    <row r="387" spans="8:59" x14ac:dyDescent="0.3">
      <c r="H387" s="411"/>
      <c r="I387" s="412"/>
      <c r="J387" s="401">
        <f t="shared" si="60"/>
        <v>1260000</v>
      </c>
      <c r="K387" s="408">
        <v>1260000</v>
      </c>
      <c r="L387" s="409"/>
      <c r="M387" s="409"/>
      <c r="BG387" s="197"/>
    </row>
    <row r="388" spans="8:59" x14ac:dyDescent="0.3">
      <c r="H388" s="411"/>
      <c r="I388" s="412"/>
      <c r="J388" s="401">
        <f t="shared" si="60"/>
        <v>49990</v>
      </c>
      <c r="K388" s="408">
        <v>49990</v>
      </c>
      <c r="L388" s="409"/>
      <c r="M388" s="409"/>
      <c r="BG388" s="197"/>
    </row>
    <row r="389" spans="8:59" x14ac:dyDescent="0.3">
      <c r="H389" s="411"/>
      <c r="I389" s="412"/>
      <c r="J389" s="401">
        <f t="shared" si="60"/>
        <v>49900</v>
      </c>
      <c r="K389" s="408">
        <v>49900</v>
      </c>
      <c r="L389" s="409"/>
      <c r="M389" s="409"/>
      <c r="BG389" s="197"/>
    </row>
    <row r="390" spans="8:59" x14ac:dyDescent="0.3">
      <c r="H390" s="411"/>
      <c r="I390" s="414"/>
      <c r="J390" s="415">
        <f t="shared" si="60"/>
        <v>49580</v>
      </c>
      <c r="K390" s="416">
        <v>49580</v>
      </c>
      <c r="L390" s="408"/>
      <c r="M390" s="408"/>
      <c r="BG390" s="197"/>
    </row>
    <row r="391" spans="8:59" x14ac:dyDescent="0.3">
      <c r="H391" s="417"/>
      <c r="I391" s="414"/>
      <c r="J391" s="401">
        <f t="shared" si="60"/>
        <v>-90972</v>
      </c>
      <c r="K391" s="408">
        <v>-90972</v>
      </c>
      <c r="L391" s="408"/>
      <c r="M391" s="408"/>
      <c r="BG391" s="197"/>
    </row>
    <row r="392" spans="8:59" x14ac:dyDescent="0.3">
      <c r="H392" s="417"/>
      <c r="I392" s="414"/>
      <c r="J392" s="401">
        <f t="shared" si="60"/>
        <v>43595</v>
      </c>
      <c r="K392" s="408">
        <v>-40405</v>
      </c>
      <c r="L392" s="408">
        <v>84000</v>
      </c>
      <c r="M392" s="408"/>
      <c r="BG392" s="197"/>
    </row>
    <row r="393" spans="8:59" x14ac:dyDescent="0.3">
      <c r="H393" s="417"/>
      <c r="I393" s="414"/>
      <c r="J393" s="401">
        <f t="shared" si="60"/>
        <v>644400</v>
      </c>
      <c r="K393" s="408"/>
      <c r="L393" s="408">
        <v>644400</v>
      </c>
      <c r="M393" s="408"/>
      <c r="BG393" s="197"/>
    </row>
    <row r="394" spans="8:59" x14ac:dyDescent="0.3">
      <c r="H394" s="417"/>
      <c r="I394" s="414"/>
      <c r="J394" s="401">
        <f t="shared" si="60"/>
        <v>0</v>
      </c>
      <c r="K394" s="408"/>
      <c r="L394" s="408"/>
      <c r="M394" s="408"/>
      <c r="BG394" s="197"/>
    </row>
    <row r="395" spans="8:59" x14ac:dyDescent="0.3">
      <c r="H395" s="417"/>
      <c r="I395" s="414"/>
      <c r="J395" s="401">
        <f t="shared" si="60"/>
        <v>214200</v>
      </c>
      <c r="K395" s="408"/>
      <c r="L395" s="408">
        <v>214200</v>
      </c>
      <c r="M395" s="408"/>
      <c r="BG395" s="197"/>
    </row>
    <row r="396" spans="8:59" x14ac:dyDescent="0.3">
      <c r="H396" s="417"/>
      <c r="I396" s="412"/>
      <c r="J396" s="401">
        <f t="shared" si="60"/>
        <v>0</v>
      </c>
      <c r="K396" s="409"/>
      <c r="L396" s="408"/>
      <c r="M396" s="408"/>
      <c r="BG396" s="197"/>
    </row>
    <row r="397" spans="8:59" x14ac:dyDescent="0.3">
      <c r="H397" s="417"/>
      <c r="I397" s="517"/>
      <c r="J397" s="401">
        <f t="shared" si="60"/>
        <v>0</v>
      </c>
      <c r="K397" s="409"/>
      <c r="L397" s="408"/>
      <c r="M397" s="408"/>
      <c r="BG397" s="197"/>
    </row>
    <row r="398" spans="8:59" x14ac:dyDescent="0.3">
      <c r="H398" s="417"/>
      <c r="I398" s="517"/>
      <c r="J398" s="401">
        <f t="shared" si="60"/>
        <v>0</v>
      </c>
      <c r="K398" s="409"/>
      <c r="L398" s="408"/>
      <c r="M398" s="408"/>
      <c r="BG398" s="197"/>
    </row>
    <row r="399" spans="8:59" x14ac:dyDescent="0.3">
      <c r="H399" s="418"/>
      <c r="I399" s="419"/>
      <c r="J399" s="401">
        <f t="shared" si="60"/>
        <v>0</v>
      </c>
      <c r="K399" s="409"/>
      <c r="L399" s="408"/>
      <c r="M399" s="408"/>
      <c r="BG399" s="197"/>
    </row>
    <row r="400" spans="8:59" x14ac:dyDescent="0.3">
      <c r="H400" s="420"/>
      <c r="I400" s="419"/>
      <c r="J400" s="401">
        <f t="shared" si="60"/>
        <v>0</v>
      </c>
      <c r="K400" s="409"/>
      <c r="L400" s="408"/>
      <c r="M400" s="408"/>
      <c r="BG400" s="197"/>
    </row>
    <row r="401" spans="8:59" x14ac:dyDescent="0.3">
      <c r="H401" s="421"/>
      <c r="I401" s="419"/>
      <c r="J401" s="401">
        <f t="shared" si="60"/>
        <v>0</v>
      </c>
      <c r="K401" s="408"/>
      <c r="L401" s="408"/>
      <c r="M401" s="408"/>
      <c r="BG401" s="197"/>
    </row>
    <row r="402" spans="8:59" x14ac:dyDescent="0.3">
      <c r="H402" s="422"/>
      <c r="I402" s="419"/>
      <c r="J402" s="401">
        <f t="shared" si="60"/>
        <v>0</v>
      </c>
      <c r="K402" s="408"/>
      <c r="L402" s="408"/>
      <c r="M402" s="408"/>
      <c r="BG402" s="197"/>
    </row>
    <row r="403" spans="8:59" x14ac:dyDescent="0.3">
      <c r="H403" s="422"/>
      <c r="I403" s="419"/>
      <c r="J403" s="401">
        <f t="shared" si="60"/>
        <v>0</v>
      </c>
      <c r="K403" s="408"/>
      <c r="L403" s="408"/>
      <c r="M403" s="408"/>
      <c r="BG403" s="197"/>
    </row>
    <row r="404" spans="8:59" x14ac:dyDescent="0.3">
      <c r="H404" s="422"/>
      <c r="I404" s="419"/>
      <c r="J404" s="406">
        <f t="shared" si="60"/>
        <v>0</v>
      </c>
      <c r="K404" s="423"/>
      <c r="L404" s="423"/>
      <c r="M404" s="423"/>
      <c r="BG404" s="197"/>
    </row>
    <row r="405" spans="8:59" x14ac:dyDescent="0.3">
      <c r="H405" s="422"/>
      <c r="I405" s="419"/>
      <c r="J405" s="401">
        <f>K405+L405</f>
        <v>0</v>
      </c>
      <c r="K405" s="408"/>
      <c r="L405" s="408"/>
      <c r="M405" s="408"/>
      <c r="BG405" s="197"/>
    </row>
    <row r="406" spans="8:59" x14ac:dyDescent="0.3">
      <c r="J406" s="354"/>
      <c r="BG406" s="197"/>
    </row>
    <row r="407" spans="8:59" x14ac:dyDescent="0.3">
      <c r="J407" s="354"/>
      <c r="BG407" s="197"/>
    </row>
    <row r="408" spans="8:59" x14ac:dyDescent="0.3">
      <c r="J408" s="354"/>
      <c r="BG408" s="197"/>
    </row>
    <row r="409" spans="8:59" x14ac:dyDescent="0.3">
      <c r="J409" s="354"/>
      <c r="BG409" s="197"/>
    </row>
    <row r="410" spans="8:59" x14ac:dyDescent="0.3">
      <c r="J410" s="354"/>
      <c r="BG410" s="197"/>
    </row>
    <row r="411" spans="8:59" x14ac:dyDescent="0.3">
      <c r="J411" s="354"/>
      <c r="BG411" s="197"/>
    </row>
    <row r="412" spans="8:59" x14ac:dyDescent="0.3">
      <c r="BG412" s="197"/>
    </row>
    <row r="413" spans="8:59" x14ac:dyDescent="0.3">
      <c r="BG413" s="197"/>
    </row>
    <row r="414" spans="8:59" x14ac:dyDescent="0.3">
      <c r="BG414" s="197"/>
    </row>
    <row r="415" spans="8:59" x14ac:dyDescent="0.3">
      <c r="BG415" s="197"/>
    </row>
    <row r="416" spans="8:59" x14ac:dyDescent="0.3">
      <c r="BG416" s="197"/>
    </row>
    <row r="417" spans="59:59" x14ac:dyDescent="0.3">
      <c r="BG417" s="197"/>
    </row>
    <row r="418" spans="59:59" x14ac:dyDescent="0.3">
      <c r="BG418" s="197"/>
    </row>
    <row r="419" spans="59:59" x14ac:dyDescent="0.3">
      <c r="BG419" s="197"/>
    </row>
    <row r="420" spans="59:59" x14ac:dyDescent="0.3">
      <c r="BG420" s="197"/>
    </row>
    <row r="421" spans="59:59" x14ac:dyDescent="0.3">
      <c r="BG421" s="197"/>
    </row>
    <row r="422" spans="59:59" x14ac:dyDescent="0.3">
      <c r="BG422" s="197"/>
    </row>
    <row r="423" spans="59:59" x14ac:dyDescent="0.3">
      <c r="BG423" s="197"/>
    </row>
    <row r="424" spans="59:59" x14ac:dyDescent="0.3">
      <c r="BG424" s="197"/>
    </row>
    <row r="425" spans="59:59" x14ac:dyDescent="0.3">
      <c r="BG425" s="197"/>
    </row>
    <row r="426" spans="59:59" x14ac:dyDescent="0.3">
      <c r="BG426" s="197"/>
    </row>
    <row r="427" spans="59:59" x14ac:dyDescent="0.3">
      <c r="BG427" s="197"/>
    </row>
    <row r="428" spans="59:59" x14ac:dyDescent="0.3">
      <c r="BG428" s="197"/>
    </row>
    <row r="429" spans="59:59" x14ac:dyDescent="0.3">
      <c r="BG429" s="197"/>
    </row>
    <row r="430" spans="59:59" x14ac:dyDescent="0.3">
      <c r="BG430" s="197"/>
    </row>
    <row r="431" spans="59:59" x14ac:dyDescent="0.3">
      <c r="BG431" s="197"/>
    </row>
    <row r="432" spans="59:59" x14ac:dyDescent="0.3">
      <c r="BG432" s="197"/>
    </row>
    <row r="433" spans="59:59" x14ac:dyDescent="0.3">
      <c r="BG433" s="197"/>
    </row>
    <row r="434" spans="59:59" x14ac:dyDescent="0.3">
      <c r="BG434" s="197"/>
    </row>
    <row r="435" spans="59:59" x14ac:dyDescent="0.3">
      <c r="BG435" s="197"/>
    </row>
    <row r="436" spans="59:59" x14ac:dyDescent="0.3">
      <c r="BG436" s="197"/>
    </row>
    <row r="437" spans="59:59" x14ac:dyDescent="0.3">
      <c r="BG437" s="197"/>
    </row>
    <row r="438" spans="59:59" x14ac:dyDescent="0.3">
      <c r="BG438" s="197"/>
    </row>
    <row r="439" spans="59:59" x14ac:dyDescent="0.3">
      <c r="BG439" s="197"/>
    </row>
    <row r="440" spans="59:59" x14ac:dyDescent="0.3">
      <c r="BG440" s="197"/>
    </row>
    <row r="441" spans="59:59" x14ac:dyDescent="0.3">
      <c r="BG441" s="197"/>
    </row>
    <row r="442" spans="59:59" x14ac:dyDescent="0.3">
      <c r="BG442" s="197"/>
    </row>
    <row r="443" spans="59:59" x14ac:dyDescent="0.3">
      <c r="BG443" s="197"/>
    </row>
    <row r="444" spans="59:59" x14ac:dyDescent="0.3">
      <c r="BG444" s="197"/>
    </row>
    <row r="445" spans="59:59" x14ac:dyDescent="0.3">
      <c r="BG445" s="197"/>
    </row>
    <row r="446" spans="59:59" x14ac:dyDescent="0.3">
      <c r="BG446" s="197"/>
    </row>
    <row r="447" spans="59:59" x14ac:dyDescent="0.3">
      <c r="BG447" s="197"/>
    </row>
    <row r="448" spans="59:59" x14ac:dyDescent="0.3">
      <c r="BG448" s="197"/>
    </row>
    <row r="449" spans="59:59" x14ac:dyDescent="0.3">
      <c r="BG449" s="197"/>
    </row>
    <row r="450" spans="59:59" x14ac:dyDescent="0.3">
      <c r="BG450" s="197"/>
    </row>
    <row r="451" spans="59:59" x14ac:dyDescent="0.3">
      <c r="BG451" s="197"/>
    </row>
    <row r="452" spans="59:59" x14ac:dyDescent="0.3">
      <c r="BG452" s="197"/>
    </row>
    <row r="453" spans="59:59" x14ac:dyDescent="0.3">
      <c r="BG453" s="197"/>
    </row>
    <row r="454" spans="59:59" x14ac:dyDescent="0.3">
      <c r="BG454" s="197"/>
    </row>
    <row r="455" spans="59:59" x14ac:dyDescent="0.3">
      <c r="BG455" s="197"/>
    </row>
    <row r="456" spans="59:59" x14ac:dyDescent="0.3">
      <c r="BG456" s="197"/>
    </row>
    <row r="457" spans="59:59" x14ac:dyDescent="0.3">
      <c r="BG457" s="197"/>
    </row>
    <row r="458" spans="59:59" x14ac:dyDescent="0.3">
      <c r="BG458" s="197"/>
    </row>
    <row r="459" spans="59:59" x14ac:dyDescent="0.3">
      <c r="BG459" s="197"/>
    </row>
    <row r="460" spans="59:59" x14ac:dyDescent="0.3">
      <c r="BG460" s="197"/>
    </row>
    <row r="461" spans="59:59" x14ac:dyDescent="0.3">
      <c r="BG461" s="197"/>
    </row>
    <row r="462" spans="59:59" x14ac:dyDescent="0.3">
      <c r="BG462" s="197"/>
    </row>
    <row r="463" spans="59:59" x14ac:dyDescent="0.3">
      <c r="BG463" s="197"/>
    </row>
    <row r="464" spans="59:59" x14ac:dyDescent="0.3">
      <c r="BG464" s="197"/>
    </row>
    <row r="465" spans="59:59" x14ac:dyDescent="0.3">
      <c r="BG465" s="197"/>
    </row>
    <row r="466" spans="59:59" x14ac:dyDescent="0.3">
      <c r="BG466" s="197"/>
    </row>
    <row r="467" spans="59:59" x14ac:dyDescent="0.3">
      <c r="BG467" s="197"/>
    </row>
    <row r="468" spans="59:59" x14ac:dyDescent="0.3">
      <c r="BG468" s="197"/>
    </row>
    <row r="469" spans="59:59" x14ac:dyDescent="0.3">
      <c r="BG469" s="197"/>
    </row>
    <row r="470" spans="59:59" x14ac:dyDescent="0.3">
      <c r="BG470" s="197"/>
    </row>
    <row r="471" spans="59:59" x14ac:dyDescent="0.3">
      <c r="BG471" s="197"/>
    </row>
    <row r="472" spans="59:59" x14ac:dyDescent="0.3">
      <c r="BG472" s="197"/>
    </row>
    <row r="473" spans="59:59" x14ac:dyDescent="0.3">
      <c r="BG473" s="197"/>
    </row>
    <row r="474" spans="59:59" x14ac:dyDescent="0.3">
      <c r="BG474" s="197"/>
    </row>
    <row r="475" spans="59:59" x14ac:dyDescent="0.3">
      <c r="BG475" s="197"/>
    </row>
    <row r="476" spans="59:59" x14ac:dyDescent="0.3">
      <c r="BG476" s="197"/>
    </row>
    <row r="477" spans="59:59" x14ac:dyDescent="0.3">
      <c r="BG477" s="197"/>
    </row>
    <row r="478" spans="59:59" x14ac:dyDescent="0.3">
      <c r="BG478" s="197"/>
    </row>
    <row r="479" spans="59:59" x14ac:dyDescent="0.3">
      <c r="BG479" s="197"/>
    </row>
    <row r="480" spans="59:59" x14ac:dyDescent="0.3">
      <c r="BG480" s="197"/>
    </row>
    <row r="481" spans="59:59" x14ac:dyDescent="0.3">
      <c r="BG481" s="197"/>
    </row>
    <row r="482" spans="59:59" x14ac:dyDescent="0.3">
      <c r="BG482" s="197"/>
    </row>
    <row r="483" spans="59:59" x14ac:dyDescent="0.3">
      <c r="BG483" s="197"/>
    </row>
    <row r="484" spans="59:59" x14ac:dyDescent="0.3">
      <c r="BG484" s="197"/>
    </row>
    <row r="485" spans="59:59" x14ac:dyDescent="0.3">
      <c r="BG485" s="197"/>
    </row>
    <row r="486" spans="59:59" x14ac:dyDescent="0.3">
      <c r="BG486" s="197"/>
    </row>
    <row r="487" spans="59:59" x14ac:dyDescent="0.3">
      <c r="BG487" s="197"/>
    </row>
    <row r="488" spans="59:59" x14ac:dyDescent="0.3">
      <c r="BG488" s="197"/>
    </row>
    <row r="489" spans="59:59" x14ac:dyDescent="0.3">
      <c r="BG489" s="197"/>
    </row>
    <row r="490" spans="59:59" x14ac:dyDescent="0.3">
      <c r="BG490" s="197"/>
    </row>
    <row r="491" spans="59:59" x14ac:dyDescent="0.3">
      <c r="BG491" s="197"/>
    </row>
    <row r="492" spans="59:59" x14ac:dyDescent="0.3">
      <c r="BG492" s="197"/>
    </row>
    <row r="493" spans="59:59" x14ac:dyDescent="0.3">
      <c r="BG493" s="197"/>
    </row>
    <row r="494" spans="59:59" x14ac:dyDescent="0.3">
      <c r="BG494" s="197"/>
    </row>
    <row r="495" spans="59:59" x14ac:dyDescent="0.3">
      <c r="BG495" s="197"/>
    </row>
    <row r="496" spans="59:59" x14ac:dyDescent="0.3">
      <c r="BG496" s="197"/>
    </row>
    <row r="497" spans="59:59" x14ac:dyDescent="0.3">
      <c r="BG497" s="197"/>
    </row>
    <row r="498" spans="59:59" x14ac:dyDescent="0.3">
      <c r="BG498" s="197"/>
    </row>
    <row r="499" spans="59:59" x14ac:dyDescent="0.3">
      <c r="BG499" s="197"/>
    </row>
    <row r="500" spans="59:59" x14ac:dyDescent="0.3">
      <c r="BG500" s="197"/>
    </row>
    <row r="501" spans="59:59" x14ac:dyDescent="0.3">
      <c r="BG501" s="197"/>
    </row>
    <row r="502" spans="59:59" x14ac:dyDescent="0.3">
      <c r="BG502" s="197"/>
    </row>
    <row r="503" spans="59:59" x14ac:dyDescent="0.3">
      <c r="BG503" s="197"/>
    </row>
    <row r="504" spans="59:59" x14ac:dyDescent="0.3">
      <c r="BG504" s="197"/>
    </row>
    <row r="505" spans="59:59" x14ac:dyDescent="0.3">
      <c r="BG505" s="197"/>
    </row>
    <row r="506" spans="59:59" x14ac:dyDescent="0.3">
      <c r="BG506" s="197"/>
    </row>
    <row r="507" spans="59:59" x14ac:dyDescent="0.3">
      <c r="BG507" s="197"/>
    </row>
    <row r="508" spans="59:59" x14ac:dyDescent="0.3">
      <c r="BG508" s="197"/>
    </row>
    <row r="509" spans="59:59" x14ac:dyDescent="0.3">
      <c r="BG509" s="197"/>
    </row>
    <row r="510" spans="59:59" x14ac:dyDescent="0.3">
      <c r="BG510" s="197"/>
    </row>
    <row r="511" spans="59:59" x14ac:dyDescent="0.3">
      <c r="BG511" s="197"/>
    </row>
    <row r="512" spans="59:59" x14ac:dyDescent="0.3">
      <c r="BG512" s="197"/>
    </row>
    <row r="513" spans="59:59" x14ac:dyDescent="0.3">
      <c r="BG513" s="197"/>
    </row>
    <row r="514" spans="59:59" x14ac:dyDescent="0.3">
      <c r="BG514" s="197"/>
    </row>
    <row r="515" spans="59:59" x14ac:dyDescent="0.3">
      <c r="BG515" s="197"/>
    </row>
    <row r="516" spans="59:59" x14ac:dyDescent="0.3">
      <c r="BG516" s="197"/>
    </row>
    <row r="517" spans="59:59" x14ac:dyDescent="0.3">
      <c r="BG517" s="197"/>
    </row>
    <row r="518" spans="59:59" x14ac:dyDescent="0.3">
      <c r="BG518" s="197"/>
    </row>
    <row r="519" spans="59:59" x14ac:dyDescent="0.3">
      <c r="BG519" s="197"/>
    </row>
    <row r="520" spans="59:59" x14ac:dyDescent="0.3">
      <c r="BG520" s="197"/>
    </row>
    <row r="521" spans="59:59" x14ac:dyDescent="0.3">
      <c r="BG521" s="197"/>
    </row>
    <row r="522" spans="59:59" x14ac:dyDescent="0.3">
      <c r="BG522" s="197"/>
    </row>
    <row r="523" spans="59:59" x14ac:dyDescent="0.3">
      <c r="BG523" s="197"/>
    </row>
    <row r="524" spans="59:59" x14ac:dyDescent="0.3">
      <c r="BG524" s="197"/>
    </row>
    <row r="525" spans="59:59" x14ac:dyDescent="0.3">
      <c r="BG525" s="197"/>
    </row>
    <row r="526" spans="59:59" x14ac:dyDescent="0.3">
      <c r="BG526" s="197"/>
    </row>
    <row r="527" spans="59:59" x14ac:dyDescent="0.3">
      <c r="BG527" s="197"/>
    </row>
    <row r="528" spans="59:59" x14ac:dyDescent="0.3">
      <c r="BG528" s="197"/>
    </row>
    <row r="529" spans="59:59" x14ac:dyDescent="0.3">
      <c r="BG529" s="197"/>
    </row>
    <row r="530" spans="59:59" x14ac:dyDescent="0.3">
      <c r="BG530" s="197"/>
    </row>
    <row r="531" spans="59:59" x14ac:dyDescent="0.3">
      <c r="BG531" s="197"/>
    </row>
    <row r="532" spans="59:59" x14ac:dyDescent="0.3">
      <c r="BG532" s="197"/>
    </row>
    <row r="533" spans="59:59" x14ac:dyDescent="0.3">
      <c r="BG533" s="197"/>
    </row>
    <row r="534" spans="59:59" x14ac:dyDescent="0.3">
      <c r="BG534" s="197"/>
    </row>
    <row r="535" spans="59:59" x14ac:dyDescent="0.3">
      <c r="BG535" s="197"/>
    </row>
    <row r="536" spans="59:59" x14ac:dyDescent="0.3">
      <c r="BG536" s="197"/>
    </row>
    <row r="537" spans="59:59" x14ac:dyDescent="0.3">
      <c r="BG537" s="197"/>
    </row>
    <row r="538" spans="59:59" x14ac:dyDescent="0.3">
      <c r="BG538" s="197"/>
    </row>
    <row r="539" spans="59:59" x14ac:dyDescent="0.3">
      <c r="BG539" s="197"/>
    </row>
    <row r="540" spans="59:59" x14ac:dyDescent="0.3">
      <c r="BG540" s="197"/>
    </row>
    <row r="541" spans="59:59" x14ac:dyDescent="0.3">
      <c r="BG541" s="197"/>
    </row>
    <row r="542" spans="59:59" x14ac:dyDescent="0.3">
      <c r="BG542" s="197"/>
    </row>
    <row r="543" spans="59:59" x14ac:dyDescent="0.3">
      <c r="BG543" s="197"/>
    </row>
    <row r="544" spans="59:59" x14ac:dyDescent="0.3">
      <c r="BG544" s="197"/>
    </row>
    <row r="545" spans="59:59" x14ac:dyDescent="0.3">
      <c r="BG545" s="197"/>
    </row>
    <row r="546" spans="59:59" x14ac:dyDescent="0.3">
      <c r="BG546" s="197"/>
    </row>
    <row r="547" spans="59:59" x14ac:dyDescent="0.3">
      <c r="BG547" s="197"/>
    </row>
    <row r="548" spans="59:59" x14ac:dyDescent="0.3">
      <c r="BG548" s="197"/>
    </row>
    <row r="549" spans="59:59" x14ac:dyDescent="0.3">
      <c r="BG549" s="197"/>
    </row>
    <row r="550" spans="59:59" x14ac:dyDescent="0.3">
      <c r="BG550" s="197"/>
    </row>
    <row r="551" spans="59:59" x14ac:dyDescent="0.3">
      <c r="BG551" s="197"/>
    </row>
  </sheetData>
  <autoFilter ref="A6:AL321">
    <filterColumn colId="0">
      <customFilters>
        <customFilter operator="notEqual" val=" "/>
      </customFilters>
    </filterColumn>
  </autoFilter>
  <mergeCells count="20">
    <mergeCell ref="I336:I340"/>
    <mergeCell ref="H333:H335"/>
    <mergeCell ref="G333:G335"/>
    <mergeCell ref="D1:M1"/>
    <mergeCell ref="F5:F6"/>
    <mergeCell ref="H5:H6"/>
    <mergeCell ref="K5:K6"/>
    <mergeCell ref="D5:D6"/>
    <mergeCell ref="G5:G6"/>
    <mergeCell ref="E5:E6"/>
    <mergeCell ref="N5:AK5"/>
    <mergeCell ref="D313:G313"/>
    <mergeCell ref="I5:I6"/>
    <mergeCell ref="J5:J6"/>
    <mergeCell ref="L5:M5"/>
    <mergeCell ref="G377:G379"/>
    <mergeCell ref="H377:H379"/>
    <mergeCell ref="I380:I384"/>
    <mergeCell ref="I397:I398"/>
    <mergeCell ref="I353:I354"/>
  </mergeCells>
  <phoneticPr fontId="4" type="noConversion"/>
  <pageMargins left="1.1811023622047245" right="0.39370078740157483" top="1.3779527559055118" bottom="0.78740157480314965" header="0.78740157480314965" footer="0.51181102362204722"/>
  <pageSetup paperSize="9" scale="28" fitToHeight="2" orientation="portrait" blackAndWhite="1" r:id="rId1"/>
  <headerFooter differentFirst="1">
    <oddHeader>&amp;C&amp;"Times New Roman,обычный"&amp;14&amp;P&amp;R&amp;"Times New Roman,обычный"&amp;14Продовження додатку 6</oddHeader>
    <oddFooter>&amp;R&amp;P</oddFooter>
    <firstHeader>&amp;R&amp;"Times New Roman,обычный"&amp;24Додаток 6
до рішення міської ради
від __________________ №_____</firstHeader>
  </headerFooter>
  <rowBreaks count="3" manualBreakCount="3">
    <brk id="71" min="2" max="12" man="1"/>
    <brk id="142" min="2" max="12" man="1"/>
    <brk id="273" min="2" max="12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GorFo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</cp:lastModifiedBy>
  <cp:lastPrinted>2021-11-05T06:33:53Z</cp:lastPrinted>
  <dcterms:created xsi:type="dcterms:W3CDTF">2008-06-19T08:03:43Z</dcterms:created>
  <dcterms:modified xsi:type="dcterms:W3CDTF">2021-11-17T11:44:05Z</dcterms:modified>
</cp:coreProperties>
</file>